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eur" sheetId="1" state="visible" r:id="rId3"/>
    <sheet name="Mode d'emploi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Unknown Author</author>
  </authors>
  <commentList>
    <comment ref="B27" authorId="0">
      <text>
        <r>
          <rPr>
            <sz val="10"/>
            <rFont val="Arial"/>
            <family val="2"/>
          </rPr>
          <t xml:space="preserve">Hypothèse de l'exemple : 8 heures facturées par jour. Mets ton propre chiffre.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7</xdr:rowOff>
              </xdr:from>
              <xdr:to>
                <xdr:col>1</xdr:col>
                <xdr:colOff>-45</xdr:colOff>
                <xdr:row>6</xdr:row>
                <xdr:rowOff>2</xdr:rowOff>
              </xdr:to>
            </anchor>
          </commentPr>
        </mc:Choice>
        <mc:Fallback/>
      </mc:AlternateContent>
    </comment>
    <comment ref="B31" authorId="0">
      <text>
        <r>
          <rPr>
            <sz val="10"/>
            <rFont val="Arial"/>
            <family val="2"/>
          </rPr>
          <t xml:space="preserve">Valeur par défaut : 21,2 % = taux 2026 du micro-entrepreneur, prestations de services commerciales ou artisanales (BIC). Source : entreprendre.service-public.gouv.fr/vosdroits/F36232 (à jour au 10 octobre 2026). Ajoute si besoin la contribution à la formation professionnelle et le versement libératoire de l'impôt si tu l'as choisi.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7</xdr:rowOff>
              </xdr:from>
              <xdr:to>
                <xdr:col>1</xdr:col>
                <xdr:colOff>-45</xdr:colOff>
                <xdr:row>6</xdr:row>
                <xdr:rowOff>2</xdr:rowOff>
              </xdr:to>
            </anchor>
          </commentPr>
        </mc:Choice>
        <mc:Fallback/>
      </mc:AlternateContent>
    </comment>
    <comment ref="B47" authorId="0">
      <text>
        <r>
          <rPr>
            <sz val="10"/>
            <rFont val="Arial"/>
            <family val="2"/>
          </rPr>
          <t xml:space="preserve">Prix moyen réellement facturé, ramené au km parcouru. Exemple : 1,40 €.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7</xdr:rowOff>
              </xdr:from>
              <xdr:to>
                <xdr:col>1</xdr:col>
                <xdr:colOff>-45</xdr:colOff>
                <xdr:row>6</xdr:row>
                <xdr:rowOff>2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<sst xmlns="http://schemas.openxmlformats.org/spreadsheetml/2006/main" count="111" uniqueCount="95">
  <si>
    <t xml:space="preserve">Calculateur de coût de revient — transport léger</t>
  </si>
  <si>
    <t xml:space="preserve">Exemple prérempli : Karim, micro-entrepreneur à Bobigny, fourgon 12 m³. Remplace les cases jaunes par tes chiffres (montants hors TVA).</t>
  </si>
  <si>
    <t xml:space="preserve">1. Charges fixes mensuelles (hors TVA)</t>
  </si>
  <si>
    <t xml:space="preserve">Location du fourgon (location longue durée)</t>
  </si>
  <si>
    <t xml:space="preserve">€ par mois</t>
  </si>
  <si>
    <t xml:space="preserve">Assurances (RC circulation, marchandises transportées, RC pro)</t>
  </si>
  <si>
    <t xml:space="preserve">Téléphone et logiciels</t>
  </si>
  <si>
    <t xml:space="preserve">Comptable</t>
  </si>
  <si>
    <t xml:space="preserve">Banque</t>
  </si>
  <si>
    <t xml:space="preserve">Parking</t>
  </si>
  <si>
    <t xml:space="preserve">Garantie financière et divers</t>
  </si>
  <si>
    <t xml:space="preserve">Autre charge fixe (à compléter)</t>
  </si>
  <si>
    <t xml:space="preserve">Total des charges fixes</t>
  </si>
  <si>
    <t xml:space="preserve">2. Charges variables (selon les kilomètres)</t>
  </si>
  <si>
    <t xml:space="preserve">Consommation du véhicule</t>
  </si>
  <si>
    <t xml:space="preserve">litres aux 100 km</t>
  </si>
  <si>
    <t xml:space="preserve">Prix du gazole hors TVA</t>
  </si>
  <si>
    <t xml:space="preserve">€ par litre</t>
  </si>
  <si>
    <t xml:space="preserve">Coût du gazole par km (arrondi au centime)</t>
  </si>
  <si>
    <t xml:space="preserve">calcul automatique : consommation ÷ 100 × prix du litre</t>
  </si>
  <si>
    <t xml:space="preserve">Entretien et pneus</t>
  </si>
  <si>
    <t xml:space="preserve">€ par km</t>
  </si>
  <si>
    <t xml:space="preserve">Autres frais au km (péages, lavage…)</t>
  </si>
  <si>
    <t xml:space="preserve">Total des charges variables par km</t>
  </si>
  <si>
    <t xml:space="preserve">3. Ton activité</t>
  </si>
  <si>
    <t xml:space="preserve">Kilomètres parcourus par mois</t>
  </si>
  <si>
    <t xml:space="preserve">km (tous les km, y compris à vide)</t>
  </si>
  <si>
    <t xml:space="preserve">Jours travaillés par mois</t>
  </si>
  <si>
    <t xml:space="preserve">jours</t>
  </si>
  <si>
    <t xml:space="preserve">Heures facturables par jour</t>
  </si>
  <si>
    <t xml:space="preserve">heures (hypothèse à adapter)</t>
  </si>
  <si>
    <t xml:space="preserve">4. Ta rémunération et tes cotisations</t>
  </si>
  <si>
    <t xml:space="preserve">Rémunération nette visée</t>
  </si>
  <si>
    <t xml:space="preserve">€ par mois, ce que tu veux garder pour toi</t>
  </si>
  <si>
    <t xml:space="preserve">Taux de cotisations sociales (sur le chiffre d'affaires)</t>
  </si>
  <si>
    <t xml:space="preserve">21,2 % en 2026 pour les prestations de services en micro-entreprise (voir Mode d'emploi)</t>
  </si>
  <si>
    <t xml:space="preserve">5. Résultats : ton coût et tes prix planchers</t>
  </si>
  <si>
    <t xml:space="preserve">Charges variables du mois</t>
  </si>
  <si>
    <t xml:space="preserve">€ par mois = charges au km × km</t>
  </si>
  <si>
    <t xml:space="preserve">Coût total du mois, sans ta rémunération</t>
  </si>
  <si>
    <t xml:space="preserve">€ par mois = charges fixes + charges variables</t>
  </si>
  <si>
    <t xml:space="preserve">Coût au km SANS rémunération</t>
  </si>
  <si>
    <t xml:space="preserve">€ par km : ce que coûte le camion seul</t>
  </si>
  <si>
    <t xml:space="preserve">Coût au km AVEC rémunération (avant cotisations)</t>
  </si>
  <si>
    <t xml:space="preserve">Chiffre d'affaires mensuel nécessaire (hors TVA)</t>
  </si>
  <si>
    <t xml:space="preserve">€ par mois = (coût + rémunération) ÷ (1 − taux de cotisations)</t>
  </si>
  <si>
    <t xml:space="preserve">Dont cotisations sociales</t>
  </si>
  <si>
    <t xml:space="preserve">PRIX PLANCHER au km (hors TVA)</t>
  </si>
  <si>
    <t xml:space="preserve">€ par km : ne descends jamais en dessous</t>
  </si>
  <si>
    <t xml:space="preserve">PRIX PLANCHER à la journée (hors TVA)</t>
  </si>
  <si>
    <t xml:space="preserve">€ par jour travaillé</t>
  </si>
  <si>
    <t xml:space="preserve">PRIX PLANCHER à l'heure (hors TVA)</t>
  </si>
  <si>
    <t xml:space="preserve">€ par heure facturée</t>
  </si>
  <si>
    <t xml:space="preserve">Chiffre d'affaires annuel correspondant (hors TVA)</t>
  </si>
  <si>
    <t xml:space="preserve">€ par an</t>
  </si>
  <si>
    <t xml:space="preserve">Contrôle TVA et plafond de la micro-entreprise</t>
  </si>
  <si>
    <t xml:space="preserve">6. Seuil de rentabilité (à partir de ton prix réel)</t>
  </si>
  <si>
    <t xml:space="preserve">Ton prix de vente moyen pratiqué, hors TVA, au km</t>
  </si>
  <si>
    <t xml:space="preserve">€ par km (saisie)</t>
  </si>
  <si>
    <t xml:space="preserve">Ce qu'il te reste par km après cotisations et frais variables</t>
  </si>
  <si>
    <t xml:space="preserve">€ par km = prix × (1 − taux) − charges variables</t>
  </si>
  <si>
    <t xml:space="preserve">Seuil de rentabilité SANS rémunération</t>
  </si>
  <si>
    <t xml:space="preserve">km par mois pour payer les charges (rémunération = 0)</t>
  </si>
  <si>
    <t xml:space="preserve">Soit un chiffre d'affaires mensuel de</t>
  </si>
  <si>
    <t xml:space="preserve">Seuil AVEC ta rémunération visée</t>
  </si>
  <si>
    <t xml:space="preserve">km par mois pour payer les charges ET ta rémunération</t>
  </si>
  <si>
    <t xml:space="preserve">Rémunération nette obtenue avec ton prix et tes km actuels</t>
  </si>
  <si>
    <t xml:space="preserve">Repères officiels 2026 (modifiables si les seuils changent)</t>
  </si>
  <si>
    <t xml:space="preserve">Seuil de franchise en base de TVA, prestations de services</t>
  </si>
  <si>
    <t xml:space="preserve">entreprendre.service-public.gouv.fr/vosdroits/F21746 (seuil majoré : 41 250 €)</t>
  </si>
  <si>
    <t xml:space="preserve">Plafond de chiffre d'affaires micro-entreprise, prestations de services</t>
  </si>
  <si>
    <t xml:space="preserve">entreprendre.service-public.gouv.fr/vosdroits/F32353 (sortie du régime après 2 années civiles de dépassement)</t>
  </si>
  <si>
    <t xml:space="preserve">Mode d'emploi du calculateur</t>
  </si>
  <si>
    <t xml:space="preserve">À quoi sert ce fichier</t>
  </si>
  <si>
    <t xml:space="preserve">Il calcule ce que te coûte réellement chaque kilomètre, puis le prix minimum (prix plancher) à demander au km, à la journée et à l'heure pour payer toutes tes charges, tes cotisations et ta rémunération.</t>
  </si>
  <si>
    <t xml:space="preserve">Les couleurs</t>
  </si>
  <si>
    <t xml:space="preserve">Case jaune, texte bleu : c'est à toi de la remplir. Ce sont les seules cases modifiables.</t>
  </si>
  <si>
    <t xml:space="preserve">Case verte : résultat important. Le reste se calcule tout seul.</t>
  </si>
  <si>
    <t xml:space="preserve">La feuille est protégée sans mot de passe pour éviter d'effacer une formule par erreur. Pour la déverrouiller : menu Révision (Excel) ou Outils (LibreOffice) &gt; Ôter la protection.</t>
  </si>
  <si>
    <t xml:space="preserve">Étapes</t>
  </si>
  <si>
    <t xml:space="preserve">1. Saisis tes charges fixes du mois, hors TVA (si tu factures la TVA, tu la récupères sur tes achats : seul le montant hors TVA est un coût).</t>
  </si>
  <si>
    <t xml:space="preserve">2. Saisis ta consommation, le prix du litre hors TVA et tes frais d'entretien au km.</t>
  </si>
  <si>
    <t xml:space="preserve">3. Saisis tes kilomètres du mois (y compris les trajets à vide), tes jours travaillés et tes heures facturables par jour.</t>
  </si>
  <si>
    <t xml:space="preserve">4. Indique la rémunération nette que tu veux te verser et ton taux de cotisations.</t>
  </si>
  <si>
    <t xml:space="preserve">5. Lis tes résultats : coût au km, chiffre d'affaires nécessaire, prix planchers. Puis, partie 6, saisis le prix que tu pratiques vraiment pour voir ton seuil de rentabilité.</t>
  </si>
  <si>
    <t xml:space="preserve">Ce qu'il faut retenir de l'exemple de Karim</t>
  </si>
  <si>
    <t xml:space="preserve">Charges fixes 950 €, charges variables 0,23 € × 3 500 km = 805 €. Son camion lui coûte environ 0,50 € par km. Pour se verser 2 000 € nets avec 21,2 % de cotisations, il doit facturer (950 + 805 + 2 000) ÷ (1 − 0,212) ≈ 4 765 € hors TVA par mois, soit environ 1,36 € par km ou 217 € par jour travaillé.</t>
  </si>
  <si>
    <t xml:space="preserve">Le taux de cotisations</t>
  </si>
  <si>
    <t xml:space="preserve">Par défaut : 21,2 % du chiffre d'affaires, taux 2026 du micro-entrepreneur pour les prestations de services commerciales ou artisanales (BIC). Selon ta situation, ajoute la contribution à la formation professionnelle (petit pourcentage du chiffre d'affaires) et, si tu l'as choisi, le versement libératoire de l'impôt sur le revenu (taux total affiché par l'administration : 22,9 % au lieu de 21,2 %). Si tu es en société ou au régime réel, demande le bon taux à ton comptable.</t>
  </si>
  <si>
    <t xml:space="preserve">Limites</t>
  </si>
  <si>
    <t xml:space="preserve">Ce calculateur ne remplace pas un expert-comptable. Il ne compte pas l'impôt sur le revenu (hors versement libératoire), ni les périodes sans activité (congés, panne) : prévois une marge.</t>
  </si>
  <si>
    <t xml:space="preserve">Sources officielles (à jour au 10 octobre 2026)</t>
  </si>
  <si>
    <t xml:space="preserve">Taux de cotisations micro-entrepreneur 2026 : https://entreprendre.service-public.gouv.fr/vosdroits/F36232 et https://www.urssaf.fr</t>
  </si>
  <si>
    <t xml:space="preserve">Plafond micro-entreprise 2026 : https://entreprendre.service-public.gouv.fr/vosdroits/F32353</t>
  </si>
  <si>
    <t xml:space="preserve">Seuils de franchise en base de TVA 2026 : https://entreprendre.service-public.gouv.fr/vosdroits/F21746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</si>
</sst>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;\-#,##0.00&quot; €&quot;;\-"/>
    <numFmt numFmtId="166" formatCode="#,##0.0"/>
    <numFmt numFmtId="167" formatCode="#,##0"/>
    <numFmt numFmtId="168" formatCode="0.0%"/>
    <numFmt numFmtId="169" formatCode="#,##0.000&quot; €&quot;;\-#,##0.000&quot; €&quot;;\-"/>
    <numFmt numFmtId="170" formatCode="#,##0&quot; €&quot;;\-#,##0&quot; €&quot;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name val="Arial"/>
      <family val="2"/>
    </font>
    <font>
      <b val="true"/>
      <sz val="11"/>
      <color rgb="FF1F386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E2EFDA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2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n">
        <v>520</v>
      </c>
      <c r="C5" s="6" t="s">
        <v>4</v>
      </c>
    </row>
    <row r="6" customFormat="false" ht="15" hidden="false" customHeight="false" outlineLevel="0" collapsed="false">
      <c r="A6" s="4" t="s">
        <v>5</v>
      </c>
      <c r="B6" s="5" t="n">
        <v>180</v>
      </c>
      <c r="C6" s="6" t="s">
        <v>4</v>
      </c>
    </row>
    <row r="7" customFormat="false" ht="15" hidden="false" customHeight="false" outlineLevel="0" collapsed="false">
      <c r="A7" s="4" t="s">
        <v>6</v>
      </c>
      <c r="B7" s="5" t="n">
        <v>40</v>
      </c>
      <c r="C7" s="6" t="s">
        <v>4</v>
      </c>
    </row>
    <row r="8" customFormat="false" ht="15" hidden="false" customHeight="false" outlineLevel="0" collapsed="false">
      <c r="A8" s="4" t="s">
        <v>7</v>
      </c>
      <c r="B8" s="5" t="n">
        <v>80</v>
      </c>
      <c r="C8" s="6" t="s">
        <v>4</v>
      </c>
    </row>
    <row r="9" customFormat="false" ht="15" hidden="false" customHeight="false" outlineLevel="0" collapsed="false">
      <c r="A9" s="4" t="s">
        <v>8</v>
      </c>
      <c r="B9" s="5" t="n">
        <v>15</v>
      </c>
      <c r="C9" s="6" t="s">
        <v>4</v>
      </c>
    </row>
    <row r="10" customFormat="false" ht="15" hidden="false" customHeight="false" outlineLevel="0" collapsed="false">
      <c r="A10" s="4" t="s">
        <v>9</v>
      </c>
      <c r="B10" s="5" t="n">
        <v>60</v>
      </c>
      <c r="C10" s="6" t="s">
        <v>4</v>
      </c>
    </row>
    <row r="11" customFormat="false" ht="15" hidden="false" customHeight="false" outlineLevel="0" collapsed="false">
      <c r="A11" s="4" t="s">
        <v>10</v>
      </c>
      <c r="B11" s="5" t="n">
        <v>55</v>
      </c>
      <c r="C11" s="6" t="s">
        <v>4</v>
      </c>
    </row>
    <row r="12" customFormat="false" ht="15" hidden="false" customHeight="false" outlineLevel="0" collapsed="false">
      <c r="A12" s="4" t="s">
        <v>11</v>
      </c>
      <c r="B12" s="5" t="n">
        <v>0</v>
      </c>
      <c r="C12" s="6" t="s">
        <v>4</v>
      </c>
    </row>
    <row r="13" customFormat="false" ht="15" hidden="false" customHeight="false" outlineLevel="0" collapsed="false">
      <c r="A13" s="4" t="s">
        <v>11</v>
      </c>
      <c r="B13" s="5" t="n">
        <v>0</v>
      </c>
      <c r="C13" s="6" t="s">
        <v>4</v>
      </c>
    </row>
    <row r="14" customFormat="false" ht="15" hidden="false" customHeight="false" outlineLevel="0" collapsed="false">
      <c r="A14" s="7" t="s">
        <v>12</v>
      </c>
      <c r="B14" s="8" t="n">
        <f aca="false">SUM(B5:B13)</f>
        <v>950</v>
      </c>
      <c r="C14" s="6" t="s">
        <v>4</v>
      </c>
    </row>
    <row r="16" customFormat="false" ht="15" hidden="false" customHeight="false" outlineLevel="0" collapsed="false">
      <c r="A16" s="3" t="s">
        <v>13</v>
      </c>
      <c r="B16" s="3"/>
      <c r="C16" s="3"/>
    </row>
    <row r="17" customFormat="false" ht="15" hidden="false" customHeight="false" outlineLevel="0" collapsed="false">
      <c r="A17" s="4" t="s">
        <v>14</v>
      </c>
      <c r="B17" s="9" t="n">
        <v>9.5</v>
      </c>
      <c r="C17" s="6" t="s">
        <v>15</v>
      </c>
    </row>
    <row r="18" customFormat="false" ht="15" hidden="false" customHeight="false" outlineLevel="0" collapsed="false">
      <c r="A18" s="4" t="s">
        <v>16</v>
      </c>
      <c r="B18" s="5" t="n">
        <v>1.75</v>
      </c>
      <c r="C18" s="6" t="s">
        <v>17</v>
      </c>
    </row>
    <row r="19" customFormat="false" ht="15" hidden="false" customHeight="false" outlineLevel="0" collapsed="false">
      <c r="A19" s="4" t="s">
        <v>18</v>
      </c>
      <c r="B19" s="10" t="n">
        <f aca="false">ROUND(B17/100*B18,2)</f>
        <v>0.17</v>
      </c>
      <c r="C19" s="6" t="s">
        <v>19</v>
      </c>
    </row>
    <row r="20" customFormat="false" ht="15" hidden="false" customHeight="false" outlineLevel="0" collapsed="false">
      <c r="A20" s="4" t="s">
        <v>20</v>
      </c>
      <c r="B20" s="5" t="n">
        <v>0.06</v>
      </c>
      <c r="C20" s="6" t="s">
        <v>21</v>
      </c>
    </row>
    <row r="21" customFormat="false" ht="15" hidden="false" customHeight="false" outlineLevel="0" collapsed="false">
      <c r="A21" s="4" t="s">
        <v>22</v>
      </c>
      <c r="B21" s="5" t="n">
        <v>0</v>
      </c>
      <c r="C21" s="6" t="s">
        <v>21</v>
      </c>
    </row>
    <row r="22" customFormat="false" ht="15" hidden="false" customHeight="false" outlineLevel="0" collapsed="false">
      <c r="A22" s="7" t="s">
        <v>23</v>
      </c>
      <c r="B22" s="8" t="n">
        <f aca="false">B19+B20+B21</f>
        <v>0.23</v>
      </c>
      <c r="C22" s="6" t="s">
        <v>21</v>
      </c>
    </row>
    <row r="24" customFormat="false" ht="15" hidden="false" customHeight="false" outlineLevel="0" collapsed="false">
      <c r="A24" s="3" t="s">
        <v>24</v>
      </c>
      <c r="B24" s="3"/>
      <c r="C24" s="3"/>
    </row>
    <row r="25" customFormat="false" ht="15" hidden="false" customHeight="false" outlineLevel="0" collapsed="false">
      <c r="A25" s="4" t="s">
        <v>25</v>
      </c>
      <c r="B25" s="11" t="n">
        <v>3500</v>
      </c>
      <c r="C25" s="6" t="s">
        <v>26</v>
      </c>
    </row>
    <row r="26" customFormat="false" ht="15" hidden="false" customHeight="false" outlineLevel="0" collapsed="false">
      <c r="A26" s="4" t="s">
        <v>27</v>
      </c>
      <c r="B26" s="11" t="n">
        <v>22</v>
      </c>
      <c r="C26" s="6" t="s">
        <v>28</v>
      </c>
    </row>
    <row r="27" customFormat="false" ht="15" hidden="false" customHeight="false" outlineLevel="0" collapsed="false">
      <c r="A27" s="4" t="s">
        <v>29</v>
      </c>
      <c r="B27" s="9" t="n">
        <v>8</v>
      </c>
      <c r="C27" s="6" t="s">
        <v>30</v>
      </c>
    </row>
    <row r="29" customFormat="false" ht="15" hidden="false" customHeight="false" outlineLevel="0" collapsed="false">
      <c r="A29" s="3" t="s">
        <v>31</v>
      </c>
      <c r="B29" s="3"/>
      <c r="C29" s="3"/>
    </row>
    <row r="30" customFormat="false" ht="15" hidden="false" customHeight="false" outlineLevel="0" collapsed="false">
      <c r="A30" s="4" t="s">
        <v>32</v>
      </c>
      <c r="B30" s="5" t="n">
        <v>2000</v>
      </c>
      <c r="C30" s="6" t="s">
        <v>33</v>
      </c>
    </row>
    <row r="31" customFormat="false" ht="15" hidden="false" customHeight="false" outlineLevel="0" collapsed="false">
      <c r="A31" s="4" t="s">
        <v>34</v>
      </c>
      <c r="B31" s="12" t="n">
        <v>0.212</v>
      </c>
      <c r="C31" s="6" t="s">
        <v>35</v>
      </c>
    </row>
    <row r="33" customFormat="false" ht="15" hidden="false" customHeight="false" outlineLevel="0" collapsed="false">
      <c r="A33" s="3" t="s">
        <v>36</v>
      </c>
      <c r="B33" s="3"/>
      <c r="C33" s="3"/>
    </row>
    <row r="34" customFormat="false" ht="15" hidden="false" customHeight="false" outlineLevel="0" collapsed="false">
      <c r="A34" s="4" t="s">
        <v>37</v>
      </c>
      <c r="B34" s="10" t="n">
        <f aca="false">B22*B25</f>
        <v>805</v>
      </c>
      <c r="C34" s="6" t="s">
        <v>38</v>
      </c>
    </row>
    <row r="35" customFormat="false" ht="15" hidden="false" customHeight="false" outlineLevel="0" collapsed="false">
      <c r="A35" s="4" t="s">
        <v>39</v>
      </c>
      <c r="B35" s="10" t="n">
        <f aca="false">B14+B34</f>
        <v>1755</v>
      </c>
      <c r="C35" s="6" t="s">
        <v>40</v>
      </c>
    </row>
    <row r="36" customFormat="false" ht="15" hidden="false" customHeight="false" outlineLevel="0" collapsed="false">
      <c r="A36" s="7" t="s">
        <v>41</v>
      </c>
      <c r="B36" s="13" t="n">
        <f aca="false">IF(B25&gt;0,B35/B25,0)</f>
        <v>0.501428571428571</v>
      </c>
      <c r="C36" s="6" t="s">
        <v>42</v>
      </c>
    </row>
    <row r="37" customFormat="false" ht="15" hidden="false" customHeight="false" outlineLevel="0" collapsed="false">
      <c r="A37" s="4" t="s">
        <v>43</v>
      </c>
      <c r="B37" s="14" t="n">
        <f aca="false">IF(B25&gt;0,(B35+B30)/B25,0)</f>
        <v>1.07285714285714</v>
      </c>
      <c r="C37" s="6" t="s">
        <v>21</v>
      </c>
    </row>
    <row r="38" customFormat="false" ht="15" hidden="false" customHeight="false" outlineLevel="0" collapsed="false">
      <c r="A38" s="7" t="s">
        <v>44</v>
      </c>
      <c r="B38" s="15" t="n">
        <f aca="false">IF(B31&lt;1,(B35+B30)/(1-B31),0)</f>
        <v>4765.22842639594</v>
      </c>
      <c r="C38" s="6" t="s">
        <v>45</v>
      </c>
    </row>
    <row r="39" customFormat="false" ht="15" hidden="false" customHeight="false" outlineLevel="0" collapsed="false">
      <c r="A39" s="4" t="s">
        <v>46</v>
      </c>
      <c r="B39" s="10" t="n">
        <f aca="false">B38*B31</f>
        <v>1010.22842639594</v>
      </c>
      <c r="C39" s="6" t="s">
        <v>4</v>
      </c>
    </row>
    <row r="40" customFormat="false" ht="15" hidden="false" customHeight="false" outlineLevel="0" collapsed="false">
      <c r="A40" s="7" t="s">
        <v>47</v>
      </c>
      <c r="B40" s="13" t="n">
        <f aca="false">IF(B25&gt;0,B38/B25,0)</f>
        <v>1.36149383611313</v>
      </c>
      <c r="C40" s="6" t="s">
        <v>48</v>
      </c>
    </row>
    <row r="41" customFormat="false" ht="15" hidden="false" customHeight="false" outlineLevel="0" collapsed="false">
      <c r="A41" s="7" t="s">
        <v>49</v>
      </c>
      <c r="B41" s="15" t="n">
        <f aca="false">IF(B26&gt;0,B38/B26,0)</f>
        <v>216.601292108906</v>
      </c>
      <c r="C41" s="6" t="s">
        <v>50</v>
      </c>
    </row>
    <row r="42" customFormat="false" ht="15" hidden="false" customHeight="false" outlineLevel="0" collapsed="false">
      <c r="A42" s="7" t="s">
        <v>51</v>
      </c>
      <c r="B42" s="15" t="n">
        <f aca="false">IF(B27&gt;0,B41/B27,0)</f>
        <v>27.0751615136133</v>
      </c>
      <c r="C42" s="6" t="s">
        <v>52</v>
      </c>
    </row>
    <row r="43" customFormat="false" ht="15" hidden="false" customHeight="false" outlineLevel="0" collapsed="false">
      <c r="A43" s="4" t="s">
        <v>53</v>
      </c>
      <c r="B43" s="16" t="n">
        <f aca="false">B38*12</f>
        <v>57182.7411167513</v>
      </c>
      <c r="C43" s="6" t="s">
        <v>54</v>
      </c>
    </row>
    <row r="44" customFormat="false" ht="15" hidden="false" customHeight="false" outlineLevel="0" collapsed="false">
      <c r="A44" s="7" t="s">
        <v>55</v>
      </c>
      <c r="B44" s="17" t="str">
        <f aca="false">IF(B43&gt;B58,"Plafond dépassé",IF(B43&gt;B57,"TVA à facturer","Franchise possible"))</f>
        <v>TVA à facturer</v>
      </c>
      <c r="C44" s="17" t="str">
        <f aca="false">IF(B43&gt;B58,"Au-delà du plafond micro (2 années de suite = sortie du régime) : parle-en à ton comptable.",IF(B43&gt;B57,"Ton chiffre d'affaires dépasse la franchise : tu factures la TVA en plus de ces prix.","Sous le seuil de franchise en base de TVA (si tu n'as pas opté pour la TVA)."))</f>
        <v>Ton chiffre d'affaires dépasse la franchise : tu factures la TVA en plus de ces prix.</v>
      </c>
    </row>
    <row r="46" customFormat="false" ht="15" hidden="false" customHeight="false" outlineLevel="0" collapsed="false">
      <c r="A46" s="3" t="s">
        <v>56</v>
      </c>
      <c r="B46" s="3"/>
      <c r="C46" s="3"/>
    </row>
    <row r="47" customFormat="false" ht="15" hidden="false" customHeight="false" outlineLevel="0" collapsed="false">
      <c r="A47" s="4" t="s">
        <v>57</v>
      </c>
      <c r="B47" s="18" t="n">
        <v>1.4</v>
      </c>
      <c r="C47" s="6" t="s">
        <v>58</v>
      </c>
    </row>
    <row r="48" customFormat="false" ht="15" hidden="false" customHeight="false" outlineLevel="0" collapsed="false">
      <c r="A48" s="4" t="s">
        <v>59</v>
      </c>
      <c r="B48" s="14" t="n">
        <f aca="false">B47*(1-B31)-B22</f>
        <v>0.8732</v>
      </c>
      <c r="C48" s="6" t="s">
        <v>60</v>
      </c>
    </row>
    <row r="49" customFormat="false" ht="15" hidden="false" customHeight="false" outlineLevel="0" collapsed="false">
      <c r="A49" s="7" t="s">
        <v>61</v>
      </c>
      <c r="B49" s="19" t="n">
        <f aca="false">IF(B48&gt;0,B14/B48,"Prix trop bas")</f>
        <v>1087.9523591388</v>
      </c>
      <c r="C49" s="6" t="s">
        <v>62</v>
      </c>
    </row>
    <row r="50" customFormat="false" ht="15" hidden="false" customHeight="false" outlineLevel="0" collapsed="false">
      <c r="A50" s="4" t="s">
        <v>63</v>
      </c>
      <c r="B50" s="10" t="n">
        <f aca="false">IF(B48&gt;0,B49*B47,"Prix trop bas")</f>
        <v>1523.13330279432</v>
      </c>
    </row>
    <row r="51" customFormat="false" ht="15" hidden="false" customHeight="false" outlineLevel="0" collapsed="false">
      <c r="A51" s="7" t="s">
        <v>64</v>
      </c>
      <c r="B51" s="19" t="n">
        <f aca="false">IF(B48&gt;0,(B14+B30)/B48,"Prix trop bas")</f>
        <v>3378.37837837838</v>
      </c>
      <c r="C51" s="6" t="s">
        <v>65</v>
      </c>
    </row>
    <row r="52" customFormat="false" ht="15" hidden="false" customHeight="false" outlineLevel="0" collapsed="false">
      <c r="A52" s="4" t="s">
        <v>63</v>
      </c>
      <c r="B52" s="10" t="n">
        <f aca="false">IF(B48&gt;0,B51*B47,"Prix trop bas")</f>
        <v>4729.72972972973</v>
      </c>
    </row>
    <row r="53" customFormat="false" ht="15" hidden="false" customHeight="false" outlineLevel="0" collapsed="false">
      <c r="A53" s="7" t="s">
        <v>66</v>
      </c>
      <c r="B53" s="15" t="n">
        <f aca="false">B47*B25*(1-B31)-B35</f>
        <v>2106.2</v>
      </c>
      <c r="C53" s="6" t="s">
        <v>4</v>
      </c>
    </row>
    <row r="54" customFormat="false" ht="15" hidden="false" customHeight="false" outlineLevel="0" collapsed="false">
      <c r="A54" s="20" t="str">
        <f aca="false">IF(B47&gt;=B40,"Ton prix couvre ton prix plancher au km.","Attention : ton prix est sous ton prix plancher au km. Tu n'atteindras pas ta rémunération visée.")</f>
        <v>Ton prix couvre ton prix plancher au km.</v>
      </c>
    </row>
    <row r="56" customFormat="false" ht="15" hidden="false" customHeight="false" outlineLevel="0" collapsed="false">
      <c r="A56" s="3" t="s">
        <v>67</v>
      </c>
      <c r="B56" s="3"/>
      <c r="C56" s="3"/>
    </row>
    <row r="57" customFormat="false" ht="15" hidden="false" customHeight="false" outlineLevel="0" collapsed="false">
      <c r="A57" s="4" t="s">
        <v>68</v>
      </c>
      <c r="B57" s="21" t="n">
        <v>37500</v>
      </c>
      <c r="C57" s="6" t="s">
        <v>69</v>
      </c>
    </row>
    <row r="58" customFormat="false" ht="15" hidden="false" customHeight="false" outlineLevel="0" collapsed="false">
      <c r="A58" s="4" t="s">
        <v>70</v>
      </c>
      <c r="B58" s="21" t="n">
        <v>83600</v>
      </c>
      <c r="C58" s="6" t="s">
        <v>71</v>
      </c>
    </row>
  </sheetData>
  <sheetProtection sheet="true" formatCells="fals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8.55" hidden="false" customHeight="false" outlineLevel="0" collapsed="false">
      <c r="B1" s="1" t="s">
        <v>72</v>
      </c>
    </row>
    <row r="3" customFormat="false" ht="15" hidden="false" customHeight="false" outlineLevel="0" collapsed="false">
      <c r="B3" s="22" t="s">
        <v>73</v>
      </c>
    </row>
    <row r="4" customFormat="false" ht="23.85" hidden="false" customHeight="false" outlineLevel="0" collapsed="false">
      <c r="B4" s="23" t="s">
        <v>74</v>
      </c>
    </row>
    <row r="5" customFormat="false" ht="15" hidden="false" customHeight="false" outlineLevel="0" collapsed="false">
      <c r="B5" s="22" t="s">
        <v>75</v>
      </c>
    </row>
    <row r="6" customFormat="false" ht="15" hidden="false" customHeight="false" outlineLevel="0" collapsed="false">
      <c r="B6" s="24" t="s">
        <v>76</v>
      </c>
    </row>
    <row r="7" customFormat="false" ht="15" hidden="false" customHeight="false" outlineLevel="0" collapsed="false">
      <c r="B7" s="25" t="s">
        <v>77</v>
      </c>
    </row>
    <row r="8" customFormat="false" ht="23.85" hidden="false" customHeight="false" outlineLevel="0" collapsed="false">
      <c r="B8" s="23" t="s">
        <v>78</v>
      </c>
    </row>
    <row r="9" customFormat="false" ht="15" hidden="false" customHeight="false" outlineLevel="0" collapsed="false">
      <c r="B9" s="22" t="s">
        <v>79</v>
      </c>
    </row>
    <row r="10" customFormat="false" ht="23.85" hidden="false" customHeight="false" outlineLevel="0" collapsed="false">
      <c r="B10" s="23" t="s">
        <v>80</v>
      </c>
    </row>
    <row r="11" customFormat="false" ht="15" hidden="false" customHeight="false" outlineLevel="0" collapsed="false">
      <c r="B11" s="23" t="s">
        <v>81</v>
      </c>
    </row>
    <row r="12" customFormat="false" ht="15" hidden="false" customHeight="false" outlineLevel="0" collapsed="false">
      <c r="B12" s="23" t="s">
        <v>82</v>
      </c>
    </row>
    <row r="13" customFormat="false" ht="15" hidden="false" customHeight="false" outlineLevel="0" collapsed="false">
      <c r="B13" s="23" t="s">
        <v>83</v>
      </c>
    </row>
    <row r="14" customFormat="false" ht="23.85" hidden="false" customHeight="false" outlineLevel="0" collapsed="false">
      <c r="B14" s="23" t="s">
        <v>84</v>
      </c>
    </row>
    <row r="15" customFormat="false" ht="15" hidden="false" customHeight="false" outlineLevel="0" collapsed="false">
      <c r="B15" s="22" t="s">
        <v>85</v>
      </c>
    </row>
    <row r="16" customFormat="false" ht="35.05" hidden="false" customHeight="false" outlineLevel="0" collapsed="false">
      <c r="B16" s="23" t="s">
        <v>86</v>
      </c>
    </row>
    <row r="17" customFormat="false" ht="15" hidden="false" customHeight="false" outlineLevel="0" collapsed="false">
      <c r="B17" s="22" t="s">
        <v>87</v>
      </c>
    </row>
    <row r="18" customFormat="false" ht="46.25" hidden="false" customHeight="false" outlineLevel="0" collapsed="false">
      <c r="B18" s="23" t="s">
        <v>88</v>
      </c>
    </row>
    <row r="19" customFormat="false" ht="15" hidden="false" customHeight="false" outlineLevel="0" collapsed="false">
      <c r="B19" s="22" t="s">
        <v>89</v>
      </c>
    </row>
    <row r="20" customFormat="false" ht="23.85" hidden="false" customHeight="false" outlineLevel="0" collapsed="false">
      <c r="B20" s="23" t="s">
        <v>90</v>
      </c>
    </row>
    <row r="21" customFormat="false" ht="15" hidden="false" customHeight="false" outlineLevel="0" collapsed="false">
      <c r="B21" s="22" t="s">
        <v>91</v>
      </c>
    </row>
    <row r="22" customFormat="false" ht="15" hidden="false" customHeight="false" outlineLevel="0" collapsed="false">
      <c r="B22" s="26" t="s">
        <v>92</v>
      </c>
    </row>
    <row r="23" customFormat="false" ht="15" hidden="false" customHeight="false" outlineLevel="0" collapsed="false">
      <c r="B23" s="26" t="s">
        <v>93</v>
      </c>
    </row>
    <row r="24" customFormat="false" ht="15" hidden="false" customHeight="false" outlineLevel="0" collapsed="false">
      <c r="B24" s="26" t="s">
        <v>94</v>
      </c>
    </row>
  </sheetData>
  <sheetProtection sheet="true" formatCells="false" formatColumns="false" formatRows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2026-10-10T11:19:55Z</dcterms:created>
  <dc:creator>openpyxl</dc:creator>
  <dc:description/>
  <dc:language>en-US</dc:language>
  <cp:lastModifiedBy/>
  <dcterms:modified xsi:type="dcterms:W3CDTF">2026-10-10T11:19:55Z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