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Plan 12 mois" sheetId="1" state="visible" r:id="rId3"/>
    <sheet name="Mode d'emploi"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<sst xmlns="http://schemas.openxmlformats.org/spreadsheetml/2006/main" count="88" uniqueCount="88">
  <si>
    <t xml:space="preserve">Plan de trésorerie sur 12 mois</t>
  </si>
  <si>
    <t xml:space="preserve">Exemple prérempli : Karim (micro-entrepreneur redevable de la TVA). Cases jaunes = à remplir. Montants hors TVA sauf mention contraire.</t>
  </si>
  <si>
    <t xml:space="preserve">Paramètres</t>
  </si>
  <si>
    <t xml:space="preserve">Premier mois du plan</t>
  </si>
  <si>
    <t xml:space="preserve">Saisis le 1er jour du mois (exemple de Karim : 01/01/2027).</t>
  </si>
  <si>
    <t xml:space="preserve">Trésorerie de départ</t>
  </si>
  <si>
    <t xml:space="preserve">Argent disponible sur le compte courant professionnel au début du 1er mois (Karim : 3 000 €, hors compte TVA).</t>
  </si>
  <si>
    <t xml:space="preserve">Taux de TVA sur tes ventes</t>
  </si>
  <si>
    <t xml:space="preserve">20 % pour le transport de marchandises. Mets 0 % si tu es en franchise en base de TVA.</t>
  </si>
  <si>
    <t xml:space="preserve">Délai de paiement accordé aux clients (jours)</t>
  </si>
  <si>
    <t xml:space="preserve">Transport routier de marchandises : 30 jours MAXIMUM à compter de la date d'émission de la facture (code de commerce, art. L441-11).</t>
  </si>
  <si>
    <t xml:space="preserve">Part du chiffre d'affaires payée comptant</t>
  </si>
  <si>
    <t xml:space="preserve">Clients qui paient à la livraison (particuliers). Karim : 0 %, tous ses clients paient le mois suivant.</t>
  </si>
  <si>
    <t xml:space="preserve">Régime de TVA</t>
  </si>
  <si>
    <t xml:space="preserve">Trimestriel</t>
  </si>
  <si>
    <t xml:space="preserve">Depuis le 1er janvier 2027 (fin du régime simplifié) : « Trimestriel » si le chiffre d'affaires ne dépasse pas 1 000 000 € (TVA versée en janvier, avril, juillet et octobre), sinon « Mensuel » (TVA du mois versée le mois suivant).</t>
  </si>
  <si>
    <t xml:space="preserve">CA facturé hors TVA 2 mois avant le plan</t>
  </si>
  <si>
    <t xml:space="preserve">Karim : novembre 2026. Sert aux cotisations du 1er mois (payées sur l'encaissé du mois précédent).</t>
  </si>
  <si>
    <t xml:space="preserve">CA facturé hors TVA le mois avant le plan</t>
  </si>
  <si>
    <t xml:space="preserve">Karim : décembre 2026. Ces factures sont payées pendant le 1er mois du plan.</t>
  </si>
  <si>
    <t xml:space="preserve">Taux de cotisations sociales (sur le CA encaissé)</t>
  </si>
  <si>
    <t xml:space="preserve">21,2 % en 2026 pour un micro-entrepreneur en prestations de services (BIC). Cotisations payées le mois suivant l'encaissement (déclaration mensuelle).</t>
  </si>
  <si>
    <t xml:space="preserve">Coût variable par km (gazole, entretien), hors TVA</t>
  </si>
  <si>
    <t xml:space="preserve">Reprends le résultat de ton calculateur de coût de revient (Karim : 0,23 € par km).</t>
  </si>
  <si>
    <t xml:space="preserve">Décalage d'encaissement (calcul automatique)</t>
  </si>
  <si>
    <t xml:space="preserve">Mois</t>
  </si>
  <si>
    <t xml:space="preserve">Taux TVA</t>
  </si>
  <si>
    <t xml:space="preserve">Total 12 mois</t>
  </si>
  <si>
    <t xml:space="preserve">N° du mois</t>
  </si>
  <si>
    <t xml:space="preserve">Ventes facturées</t>
  </si>
  <si>
    <t xml:space="preserve">Kilomètres parcourus</t>
  </si>
  <si>
    <t xml:space="preserve">Chiffre d'affaires facturé (hors TVA)</t>
  </si>
  <si>
    <t xml:space="preserve">   TVA facturée</t>
  </si>
  <si>
    <t xml:space="preserve">   Total facturé TTC</t>
  </si>
  <si>
    <t xml:space="preserve">Encaissements (argent qui rentre, TTC)</t>
  </si>
  <si>
    <t xml:space="preserve">Clients payés comptant</t>
  </si>
  <si>
    <t xml:space="preserve">Clients payés à échéance</t>
  </si>
  <si>
    <t xml:space="preserve">Apport, prêt, aide (saisie)</t>
  </si>
  <si>
    <t xml:space="preserve">TOTAL ENCAISSEMENTS</t>
  </si>
  <si>
    <t xml:space="preserve">Décaissements (argent qui sort)</t>
  </si>
  <si>
    <t xml:space="preserve">   Location du fourgon (hors TVA)</t>
  </si>
  <si>
    <t xml:space="preserve">   Assurances (hors TVA)</t>
  </si>
  <si>
    <t xml:space="preserve">   Téléphone et logiciels (hors TVA)</t>
  </si>
  <si>
    <t xml:space="preserve">   Comptable (hors TVA)</t>
  </si>
  <si>
    <t xml:space="preserve">   Banque (hors TVA)</t>
  </si>
  <si>
    <t xml:space="preserve">   Parking (hors TVA)</t>
  </si>
  <si>
    <t xml:space="preserve">   Garantie financière et divers (hors TVA)</t>
  </si>
  <si>
    <t xml:space="preserve">   Gazole et entretien (km × coût variable)</t>
  </si>
  <si>
    <t xml:space="preserve">   Autres achats (hors TVA, saisie)</t>
  </si>
  <si>
    <t xml:space="preserve">Total des charges hors TVA</t>
  </si>
  <si>
    <t xml:space="preserve">TVA payée sur les charges (déductible)</t>
  </si>
  <si>
    <t xml:space="preserve">Charges payées TTC</t>
  </si>
  <si>
    <t xml:space="preserve">Cotisations sociales (mois suivant l'encaissement)</t>
  </si>
  <si>
    <t xml:space="preserve">Ta rémunération (prélèvement)</t>
  </si>
  <si>
    <t xml:space="preserve">Remboursement d'emprunt, achat de matériel (saisie)</t>
  </si>
  <si>
    <t xml:space="preserve">TVA versée à l'État</t>
  </si>
  <si>
    <t xml:space="preserve">TOTAL DÉCAISSEMENTS</t>
  </si>
  <si>
    <t xml:space="preserve">Soldes</t>
  </si>
  <si>
    <t xml:space="preserve">SOLDE DU MOIS (encaissements − décaissements)</t>
  </si>
  <si>
    <t xml:space="preserve">TRÉSORERIE EN FIN DE MOIS</t>
  </si>
  <si>
    <t xml:space="preserve">   TVA encaissée sur tes ventes (exigible)</t>
  </si>
  <si>
    <t xml:space="preserve">   TVA nette du mois (encaissée − déductible)</t>
  </si>
  <si>
    <t xml:space="preserve">TVA due pas encore versée (à mettre de côté)</t>
  </si>
  <si>
    <t xml:space="preserve">TRÉSORERIE DISPONIBLE après réserve de TVA</t>
  </si>
  <si>
    <t xml:space="preserve">Factures clients pas encore payées (TTC)</t>
  </si>
  <si>
    <t xml:space="preserve">Lecture : les cases rouges signalent un solde négatif. Il faut alors décaler une dépense, réduire ta rémunération, relancer un client ou prévoir un apport avant ce mois-là.</t>
  </si>
  <si>
    <t xml:space="preserve">Mode d'emploi du plan de trésorerie</t>
  </si>
  <si>
    <t xml:space="preserve">À quoi sert ce fichier</t>
  </si>
  <si>
    <t xml:space="preserve">Il montre, mois par mois, l'argent qui rentre et qui sort réellement de ton compte. Une entreprise rentable peut manquer d'argent : tes clients paient 30 jours après la facture alors que ton loyer, ton assurance et ton gazole se paient tout de suite.</t>
  </si>
  <si>
    <t xml:space="preserve">Les couleurs</t>
  </si>
  <si>
    <t xml:space="preserve">Case jaune, texte bleu : à remplir. Tout le reste se calcule. Feuille protégée sans mot de passe (Révision &gt; Ôter la protection).</t>
  </si>
  <si>
    <t xml:space="preserve">Case verte : solde important. Elle devient rouge si le solde est négatif.</t>
  </si>
  <si>
    <t xml:space="preserve">Étapes</t>
  </si>
  <si>
    <t xml:space="preserve">1. Paramètres : premier mois, trésorerie de départ, taux de TVA, délai de paiement, part payée comptant, régime de TVA, chiffre d'affaires facturé les deux mois précédant le plan, taux de cotisations, coût variable par km.</t>
  </si>
  <si>
    <t xml:space="preserve">2. Ligne par ligne : tes kilomètres et ton chiffre d'affaires hors TVA prévus chaque mois, puis tes charges hors TVA avec leur taux de TVA en colonne B (0 % pour l'assurance et la plupart des frais bancaires).</t>
  </si>
  <si>
    <t xml:space="preserve">3. Lis la ligne « Trésorerie disponible après réserve de TVA » : c'est l'argent dont tu disposes vraiment, une fois mise de côté la TVA que tu dois à l'État.</t>
  </si>
  <si>
    <t xml:space="preserve">Comment le fichier calcule</t>
  </si>
  <si>
    <t xml:space="preserve">Encaissements : la part payée comptant rentre le mois de la facture ; le reste rentre avec le décalage calculé à partir du délai (30 jours = 1 mois). Délai maximum en transport routier de marchandises : 30 jours à compter de l'émission de la facture.</t>
  </si>
  <si>
    <t xml:space="preserve">TVA : pour une prestation de services comme le transport, la TVA est due quand le client paie (sauf option pour les débits). Le régime simplifié est supprimé au 1er janvier 2027. Régime « Trimestriel » : la TVA nette du trimestre (encaissée − déductible) est versée en janvier, avril, juillet et octobre. Régime « Mensuel » : la TVA nette du mois est versée le mois suivant. Un crédit de TVA est reporté. La TVA des mois antérieurs au plan (par exemple le solde de 2026) n'est pas comptée : garde-la de côté sur un compte séparé.</t>
  </si>
  <si>
    <t xml:space="preserve">Cotisations sociales : taux × chiffre d'affaires encaissé hors TVA, payées le mois suivant (déclaration mensuelle). Si tu déclares chaque trimestre, les montants sont les mêmes mais tombent tous les 3 mois.</t>
  </si>
  <si>
    <t xml:space="preserve">Ce que montre l'exemple de Karim</t>
  </si>
  <si>
    <t xml:space="preserve">C'est le plan 2027 du module 12, leçon 2 : 3 000 € au 1er janvier, factures de novembre et décembre 2026 de 4 600 € chacune, chiffre d'affaires 2027 de 57 200 € hors TVA, congés en août (1 800 km), TVA trimestrielle. Les mois de TVA (avril, juillet, octobre) et septembre, qui encaisse les factures d'août, sont négatifs. Le point le plus bas est en avril (3 420,60 €) ; fin décembre : 5 788,80 €, dont 2 257 € de TVA du 4e trimestre à verser en janvier 2028.</t>
  </si>
  <si>
    <t xml:space="preserve">Limites</t>
  </si>
  <si>
    <t xml:space="preserve">Outil de prévision simplifié : il ne remplace pas ton expert-comptable. Il ne compte pas l'impôt sur le revenu, la cotisation foncière des entreprises (CFE) ni les dépenses exceptionnelles : ajoute-les dans « Autres achats » ou « Remboursement d'emprunt, achat de matériel ».</t>
  </si>
  <si>
    <t xml:space="preserve">Sources officielles (à jour au 10 octobre 2026)</t>
  </si>
  <si>
    <t xml:space="preserve">Délais de paiement (30 jours en transport, indemnité de 40 €) : https://www.economie.gouv.fr/dgccrf/les-fiches-pratiques/delais-de-paiement-les-regles-connaitre</t>
  </si>
  <si>
    <t xml:space="preserve">Suppression du régime simplifié de TVA au 1er janvier 2027 : https://www.impots.gouv.fr/actualite/le-regime-simplifie-dimposition-la-tva-est-supprime-compter-du-1er-janvier-2027</t>
  </si>
  <si>
    <t xml:space="preserve">Cotisations micro-entrepreneur 2026 : https://entreprendre.service-public.gouv.fr/vosdroits/F36232</t>
  </si>
</sst>
</file>

<file path=xl/styles.xml><?xml version="1.0" encoding="utf-8"?>
<styleSheet xmlns="http://schemas.openxmlformats.org/spreadsheetml/2006/main">
  <numFmts count="7">
    <numFmt numFmtId="164" formatCode="General"/>
    <numFmt numFmtId="165" formatCode="mm/yyyy"/>
    <numFmt numFmtId="166" formatCode="#,##0&quot; €&quot;;\-#,##0&quot; €&quot;;\-"/>
    <numFmt numFmtId="167" formatCode="0.0%"/>
    <numFmt numFmtId="168" formatCode="#,##0"/>
    <numFmt numFmtId="169" formatCode="#,##0.00&quot; €&quot;;\-#,##0.00&quot; €&quot;;\-"/>
    <numFmt numFmtId="170" formatCode="0&quot; mois&quot;"/>
  </numFmts>
  <fonts count="17">
    <font>
      <sz val="11"/>
      <color theme="1"/>
      <name val="Calibri"/>
      <family val="2"/>
      <charset val="1"/>
    </font>
    <font>
      <sz val="10"/>
      <name val="Arial"/>
      <family val="0"/>
    </font>
    <font>
      <sz val="10"/>
      <name val="Arial"/>
      <family val="0"/>
    </font>
    <font>
      <sz val="10"/>
      <name val="Arial"/>
      <family val="0"/>
    </font>
    <font>
      <b val="true"/>
      <sz val="15"/>
      <color rgb="FF1F3864"/>
      <name val="Arial"/>
      <family val="0"/>
      <charset val="1"/>
    </font>
    <font>
      <i val="true"/>
      <sz val="9"/>
      <color rgb="FF595959"/>
      <name val="Arial"/>
      <family val="0"/>
      <charset val="1"/>
    </font>
    <font>
      <b val="true"/>
      <sz val="10"/>
      <color rgb="FF1F3864"/>
      <name val="Arial"/>
      <family val="0"/>
      <charset val="1"/>
    </font>
    <font>
      <sz val="10"/>
      <color rgb="FF000000"/>
      <name val="Arial"/>
      <family val="0"/>
      <charset val="1"/>
    </font>
    <font>
      <sz val="10"/>
      <color rgb="FF0000FF"/>
      <name val="Arial"/>
      <family val="0"/>
      <charset val="1"/>
    </font>
    <font>
      <sz val="10"/>
      <color rgb="FF595959"/>
      <name val="Arial"/>
      <family val="0"/>
      <charset val="1"/>
    </font>
    <font>
      <sz val="10"/>
      <name val="Arial"/>
      <family val="0"/>
      <charset val="1"/>
    </font>
    <font>
      <b val="true"/>
      <sz val="10"/>
      <color rgb="FFC00000"/>
      <name val="Arial"/>
      <family val="0"/>
      <charset val="1"/>
    </font>
    <font>
      <b val="true"/>
      <sz val="10"/>
      <name val="Arial"/>
      <family val="0"/>
      <charset val="1"/>
    </font>
    <font>
      <sz val="8"/>
      <color rgb="FF808080"/>
      <name val="Arial"/>
      <family val="0"/>
      <charset val="1"/>
    </font>
    <font>
      <b val="true"/>
      <sz val="10"/>
      <color rgb="FF000000"/>
      <name val="Arial"/>
      <family val="0"/>
      <charset val="1"/>
    </font>
    <font>
      <i val="true"/>
      <sz val="10"/>
      <color rgb="FF595959"/>
      <name val="Arial"/>
      <family val="0"/>
      <charset val="1"/>
    </font>
    <font>
      <b val="true"/>
      <sz val="11"/>
      <color rgb="FF1F3864"/>
      <name val="Arial"/>
      <family val="0"/>
      <charset val="1"/>
    </font>
  </fonts>
  <fills count="5">
    <fill>
      <patternFill patternType="none"/>
    </fill>
    <fill>
      <patternFill patternType="gray125"/>
    </fill>
    <fill>
      <patternFill patternType="solid">
        <fgColor rgb="FFD9E2F3"/>
        <bgColor rgb="FFE2EFDA"/>
      </patternFill>
    </fill>
    <fill>
      <patternFill patternType="solid">
        <fgColor rgb="FFFFF2CC"/>
        <bgColor rgb="FFE2EFDA"/>
      </patternFill>
    </fill>
    <fill>
      <patternFill patternType="solid">
        <fgColor rgb="FFE2EFDA"/>
        <bgColor rgb="FFD9E2F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5" fontId="8" fillId="3" borderId="1" xfId="0" applyFont="true" applyBorder="true" applyAlignment="false" applyProtection="true">
      <alignment horizontal="general" vertical="bottom" textRotation="0" wrapText="false" indent="0" shrinkToFit="false"/>
      <protection locked="false" hidden="false"/>
    </xf>
    <xf numFmtId="164" fontId="9" fillId="0" borderId="0" xfId="0" applyFont="true" applyBorder="true" applyAlignment="true" applyProtection="false">
      <alignment horizontal="general" vertical="center" textRotation="0" wrapText="false" indent="0" shrinkToFit="false"/>
      <protection locked="true" hidden="false"/>
    </xf>
    <xf numFmtId="166" fontId="8" fillId="3" borderId="1" xfId="0" applyFont="true" applyBorder="true" applyAlignment="false" applyProtection="true">
      <alignment horizontal="general" vertical="bottom" textRotation="0" wrapText="false" indent="0" shrinkToFit="false"/>
      <protection locked="false" hidden="false"/>
    </xf>
    <xf numFmtId="167" fontId="8" fillId="3" borderId="1" xfId="0" applyFont="true" applyBorder="true" applyAlignment="false" applyProtection="true">
      <alignment horizontal="general" vertical="bottom" textRotation="0" wrapText="false" indent="0" shrinkToFit="false"/>
      <protection locked="false" hidden="false"/>
    </xf>
    <xf numFmtId="168" fontId="8" fillId="3" borderId="1" xfId="0" applyFont="true" applyBorder="true" applyAlignment="false" applyProtection="true">
      <alignment horizontal="general" vertical="bottom" textRotation="0" wrapText="false" indent="0" shrinkToFit="false"/>
      <protection locked="false" hidden="false"/>
    </xf>
    <xf numFmtId="164" fontId="8" fillId="3" borderId="1" xfId="0" applyFont="true" applyBorder="true" applyAlignment="false" applyProtection="true">
      <alignment horizontal="general" vertical="bottom" textRotation="0" wrapText="false" indent="0" shrinkToFit="false"/>
      <protection locked="false" hidden="false"/>
    </xf>
    <xf numFmtId="169" fontId="8" fillId="3" borderId="1" xfId="0" applyFont="true" applyBorder="true" applyAlignment="false" applyProtection="true">
      <alignment horizontal="general" vertical="bottom" textRotation="0" wrapText="false" indent="0" shrinkToFit="false"/>
      <protection locked="false" hidden="false"/>
    </xf>
    <xf numFmtId="170" fontId="10"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5" fontId="12" fillId="2"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center" textRotation="0" wrapText="false" indent="0" shrinkToFit="false"/>
      <protection locked="true" hidden="false"/>
    </xf>
    <xf numFmtId="164" fontId="13" fillId="0" borderId="0" xfId="0" applyFont="true" applyBorder="false" applyAlignment="true" applyProtection="false">
      <alignment horizontal="center" vertical="bottom" textRotation="0" wrapText="false" indent="0" shrinkToFit="false"/>
      <protection locked="true" hidden="false"/>
    </xf>
    <xf numFmtId="168" fontId="10" fillId="0"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center"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6" fontId="12" fillId="0" borderId="1" xfId="0" applyFont="true" applyBorder="true" applyAlignment="false" applyProtection="false">
      <alignment horizontal="general" vertical="bottom" textRotation="0" wrapText="false" indent="0" shrinkToFit="false"/>
      <protection locked="true" hidden="false"/>
    </xf>
    <xf numFmtId="166" fontId="12" fillId="4"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16" fillId="2"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8" fillId="3" borderId="0" xfId="0" applyFont="true" applyBorder="false" applyAlignment="true" applyProtection="false">
      <alignment horizontal="general" vertical="top" textRotation="0" wrapText="true" indent="0" shrinkToFit="false"/>
      <protection locked="true" hidden="false"/>
    </xf>
    <xf numFmtId="164" fontId="12" fillId="4"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b val="1"/>
        <color rgb="FFC00000"/>
      </font>
      <fill>
        <patternFill>
          <bgColor rgb="FFF8CBAD"/>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8CBAD"/>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17" topLeftCell="C18" activePane="bottomRight" state="frozen"/>
      <selection pane="topLeft" activeCell="A1" activeCellId="0" sqref="A1"/>
      <selection pane="topRight" activeCell="C1" activeCellId="0" sqref="C1"/>
      <selection pane="bottomLeft" activeCell="A18" activeCellId="0" sqref="A1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3"/>
    <col collapsed="false" customWidth="true" hidden="false" outlineLevel="0" max="14" min="3" style="0" width="11.5"/>
    <col collapsed="false" customWidth="true" hidden="false" outlineLevel="0" max="15" min="15" style="0" width="12.5"/>
  </cols>
  <sheetData>
    <row r="1" customFormat="false" ht="18.5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3"/>
      <c r="C4" s="3"/>
      <c r="D4" s="3"/>
      <c r="E4" s="3"/>
      <c r="F4" s="3"/>
      <c r="G4" s="3"/>
      <c r="H4" s="3"/>
      <c r="I4" s="3"/>
      <c r="J4" s="3"/>
      <c r="K4" s="3"/>
      <c r="L4" s="3"/>
      <c r="M4" s="3"/>
      <c r="N4" s="3"/>
      <c r="O4" s="3"/>
    </row>
    <row r="5" customFormat="false" ht="15" hidden="false" customHeight="false" outlineLevel="0" collapsed="false">
      <c r="A5" s="4" t="s">
        <v>3</v>
      </c>
      <c r="B5" s="5" t="n">
        <v>46388</v>
      </c>
      <c r="C5" s="6" t="s">
        <v>4</v>
      </c>
      <c r="D5" s="6"/>
      <c r="E5" s="6"/>
      <c r="F5" s="6"/>
      <c r="G5" s="6"/>
      <c r="H5" s="6"/>
      <c r="I5" s="6"/>
      <c r="J5" s="6"/>
      <c r="K5" s="6"/>
      <c r="L5" s="6"/>
      <c r="M5" s="6"/>
      <c r="N5" s="6"/>
      <c r="O5" s="6"/>
    </row>
    <row r="6" customFormat="false" ht="15" hidden="false" customHeight="false" outlineLevel="0" collapsed="false">
      <c r="A6" s="4" t="s">
        <v>5</v>
      </c>
      <c r="B6" s="7" t="n">
        <v>3000</v>
      </c>
      <c r="C6" s="6" t="s">
        <v>6</v>
      </c>
      <c r="D6" s="6"/>
      <c r="E6" s="6"/>
      <c r="F6" s="6"/>
      <c r="G6" s="6"/>
      <c r="H6" s="6"/>
      <c r="I6" s="6"/>
      <c r="J6" s="6"/>
      <c r="K6" s="6"/>
      <c r="L6" s="6"/>
      <c r="M6" s="6"/>
      <c r="N6" s="6"/>
      <c r="O6" s="6"/>
    </row>
    <row r="7" customFormat="false" ht="15" hidden="false" customHeight="false" outlineLevel="0" collapsed="false">
      <c r="A7" s="4" t="s">
        <v>7</v>
      </c>
      <c r="B7" s="8" t="n">
        <v>0.2</v>
      </c>
      <c r="C7" s="6" t="s">
        <v>8</v>
      </c>
      <c r="D7" s="6"/>
      <c r="E7" s="6"/>
      <c r="F7" s="6"/>
      <c r="G7" s="6"/>
      <c r="H7" s="6"/>
      <c r="I7" s="6"/>
      <c r="J7" s="6"/>
      <c r="K7" s="6"/>
      <c r="L7" s="6"/>
      <c r="M7" s="6"/>
      <c r="N7" s="6"/>
      <c r="O7" s="6"/>
    </row>
    <row r="8" customFormat="false" ht="15" hidden="false" customHeight="false" outlineLevel="0" collapsed="false">
      <c r="A8" s="4" t="s">
        <v>9</v>
      </c>
      <c r="B8" s="9" t="n">
        <v>30</v>
      </c>
      <c r="C8" s="6" t="s">
        <v>10</v>
      </c>
      <c r="D8" s="6"/>
      <c r="E8" s="6"/>
      <c r="F8" s="6"/>
      <c r="G8" s="6"/>
      <c r="H8" s="6"/>
      <c r="I8" s="6"/>
      <c r="J8" s="6"/>
      <c r="K8" s="6"/>
      <c r="L8" s="6"/>
      <c r="M8" s="6"/>
      <c r="N8" s="6"/>
      <c r="O8" s="6"/>
    </row>
    <row r="9" customFormat="false" ht="15" hidden="false" customHeight="false" outlineLevel="0" collapsed="false">
      <c r="A9" s="4" t="s">
        <v>11</v>
      </c>
      <c r="B9" s="8" t="n">
        <v>0</v>
      </c>
      <c r="C9" s="6" t="s">
        <v>12</v>
      </c>
      <c r="D9" s="6"/>
      <c r="E9" s="6"/>
      <c r="F9" s="6"/>
      <c r="G9" s="6"/>
      <c r="H9" s="6"/>
      <c r="I9" s="6"/>
      <c r="J9" s="6"/>
      <c r="K9" s="6"/>
      <c r="L9" s="6"/>
      <c r="M9" s="6"/>
      <c r="N9" s="6"/>
      <c r="O9" s="6"/>
    </row>
    <row r="10" customFormat="false" ht="15" hidden="false" customHeight="false" outlineLevel="0" collapsed="false">
      <c r="A10" s="4" t="s">
        <v>13</v>
      </c>
      <c r="B10" s="10" t="s">
        <v>14</v>
      </c>
      <c r="C10" s="6" t="s">
        <v>15</v>
      </c>
      <c r="D10" s="6"/>
      <c r="E10" s="6"/>
      <c r="F10" s="6"/>
      <c r="G10" s="6"/>
      <c r="H10" s="6"/>
      <c r="I10" s="6"/>
      <c r="J10" s="6"/>
      <c r="K10" s="6"/>
      <c r="L10" s="6"/>
      <c r="M10" s="6"/>
      <c r="N10" s="6"/>
      <c r="O10" s="6"/>
    </row>
    <row r="11" customFormat="false" ht="15" hidden="false" customHeight="false" outlineLevel="0" collapsed="false">
      <c r="A11" s="4" t="s">
        <v>16</v>
      </c>
      <c r="B11" s="7" t="n">
        <v>4600</v>
      </c>
      <c r="C11" s="6" t="s">
        <v>17</v>
      </c>
      <c r="D11" s="6"/>
      <c r="E11" s="6"/>
      <c r="F11" s="6"/>
      <c r="G11" s="6"/>
      <c r="H11" s="6"/>
      <c r="I11" s="6"/>
      <c r="J11" s="6"/>
      <c r="K11" s="6"/>
      <c r="L11" s="6"/>
      <c r="M11" s="6"/>
      <c r="N11" s="6"/>
      <c r="O11" s="6"/>
    </row>
    <row r="12" customFormat="false" ht="15" hidden="false" customHeight="false" outlineLevel="0" collapsed="false">
      <c r="A12" s="4" t="s">
        <v>18</v>
      </c>
      <c r="B12" s="7" t="n">
        <v>4600</v>
      </c>
      <c r="C12" s="6" t="s">
        <v>19</v>
      </c>
      <c r="D12" s="6"/>
      <c r="E12" s="6"/>
      <c r="F12" s="6"/>
      <c r="G12" s="6"/>
      <c r="H12" s="6"/>
      <c r="I12" s="6"/>
      <c r="J12" s="6"/>
      <c r="K12" s="6"/>
      <c r="L12" s="6"/>
      <c r="M12" s="6"/>
      <c r="N12" s="6"/>
      <c r="O12" s="6"/>
    </row>
    <row r="13" customFormat="false" ht="15" hidden="false" customHeight="false" outlineLevel="0" collapsed="false">
      <c r="A13" s="4" t="s">
        <v>20</v>
      </c>
      <c r="B13" s="8" t="n">
        <v>0.212</v>
      </c>
      <c r="C13" s="6" t="s">
        <v>21</v>
      </c>
      <c r="D13" s="6"/>
      <c r="E13" s="6"/>
      <c r="F13" s="6"/>
      <c r="G13" s="6"/>
      <c r="H13" s="6"/>
      <c r="I13" s="6"/>
      <c r="J13" s="6"/>
      <c r="K13" s="6"/>
      <c r="L13" s="6"/>
      <c r="M13" s="6"/>
      <c r="N13" s="6"/>
      <c r="O13" s="6"/>
    </row>
    <row r="14" customFormat="false" ht="15" hidden="false" customHeight="false" outlineLevel="0" collapsed="false">
      <c r="A14" s="4" t="s">
        <v>22</v>
      </c>
      <c r="B14" s="11" t="n">
        <v>0.23</v>
      </c>
      <c r="C14" s="6" t="s">
        <v>23</v>
      </c>
      <c r="D14" s="6"/>
      <c r="E14" s="6"/>
      <c r="F14" s="6"/>
      <c r="G14" s="6"/>
      <c r="H14" s="6"/>
      <c r="I14" s="6"/>
      <c r="J14" s="6"/>
      <c r="K14" s="6"/>
      <c r="L14" s="6"/>
      <c r="M14" s="6"/>
      <c r="N14" s="6"/>
      <c r="O14" s="6"/>
    </row>
    <row r="15" customFormat="false" ht="15" hidden="false" customHeight="false" outlineLevel="0" collapsed="false">
      <c r="A15" s="4" t="s">
        <v>24</v>
      </c>
      <c r="B15" s="12" t="n">
        <f aca="false">IF(B8&lt;=0,0,ROUNDUP(B8/30,0))</f>
        <v>1</v>
      </c>
      <c r="C15" s="13" t="str">
        <f aca="false">IF(B8&gt;30,"ATTENTION : un délai de plus de 30 jours est interdit en transport routier de marchandises.","Facture émise en fin de mois : elle est payée " &amp; B15 &amp; " mois plus tard.")</f>
        <v>Facture émise en fin de mois : elle est payée 1 mois plus tard.</v>
      </c>
      <c r="D15" s="13"/>
      <c r="E15" s="13"/>
      <c r="F15" s="13"/>
      <c r="G15" s="13"/>
      <c r="H15" s="13"/>
      <c r="I15" s="13"/>
      <c r="J15" s="13"/>
      <c r="K15" s="13"/>
      <c r="L15" s="13"/>
      <c r="M15" s="13"/>
      <c r="N15" s="13"/>
      <c r="O15" s="13"/>
    </row>
    <row r="16" customFormat="false" ht="15" hidden="false" customHeight="false" outlineLevel="0" collapsed="false">
      <c r="A16" s="3" t="s">
        <v>25</v>
      </c>
      <c r="B16" s="3" t="s">
        <v>26</v>
      </c>
      <c r="C16" s="14" t="n">
        <f aca="false">DATE(YEAR($B$5),MONTH($B$5)+0,1)</f>
        <v>46388</v>
      </c>
      <c r="D16" s="14" t="n">
        <f aca="false">DATE(YEAR($B$5),MONTH($B$5)+1,1)</f>
        <v>46419</v>
      </c>
      <c r="E16" s="14" t="n">
        <f aca="false">DATE(YEAR($B$5),MONTH($B$5)+2,1)</f>
        <v>46447</v>
      </c>
      <c r="F16" s="14" t="n">
        <f aca="false">DATE(YEAR($B$5),MONTH($B$5)+3,1)</f>
        <v>46478</v>
      </c>
      <c r="G16" s="14" t="n">
        <f aca="false">DATE(YEAR($B$5),MONTH($B$5)+4,1)</f>
        <v>46508</v>
      </c>
      <c r="H16" s="14" t="n">
        <f aca="false">DATE(YEAR($B$5),MONTH($B$5)+5,1)</f>
        <v>46539</v>
      </c>
      <c r="I16" s="14" t="n">
        <f aca="false">DATE(YEAR($B$5),MONTH($B$5)+6,1)</f>
        <v>46569</v>
      </c>
      <c r="J16" s="14" t="n">
        <f aca="false">DATE(YEAR($B$5),MONTH($B$5)+7,1)</f>
        <v>46600</v>
      </c>
      <c r="K16" s="14" t="n">
        <f aca="false">DATE(YEAR($B$5),MONTH($B$5)+8,1)</f>
        <v>46631</v>
      </c>
      <c r="L16" s="14" t="n">
        <f aca="false">DATE(YEAR($B$5),MONTH($B$5)+9,1)</f>
        <v>46661</v>
      </c>
      <c r="M16" s="14" t="n">
        <f aca="false">DATE(YEAR($B$5),MONTH($B$5)+10,1)</f>
        <v>46692</v>
      </c>
      <c r="N16" s="14" t="n">
        <f aca="false">DATE(YEAR($B$5),MONTH($B$5)+11,1)</f>
        <v>46722</v>
      </c>
      <c r="O16" s="3" t="s">
        <v>27</v>
      </c>
    </row>
    <row r="17" customFormat="false" ht="15" hidden="false" customHeight="false" outlineLevel="0" collapsed="false">
      <c r="A17" s="15" t="s">
        <v>28</v>
      </c>
      <c r="C17" s="16" t="n">
        <v>1</v>
      </c>
      <c r="D17" s="16" t="n">
        <v>2</v>
      </c>
      <c r="E17" s="16" t="n">
        <v>3</v>
      </c>
      <c r="F17" s="16" t="n">
        <v>4</v>
      </c>
      <c r="G17" s="16" t="n">
        <v>5</v>
      </c>
      <c r="H17" s="16" t="n">
        <v>6</v>
      </c>
      <c r="I17" s="16" t="n">
        <v>7</v>
      </c>
      <c r="J17" s="16" t="n">
        <v>8</v>
      </c>
      <c r="K17" s="16" t="n">
        <v>9</v>
      </c>
      <c r="L17" s="16" t="n">
        <v>10</v>
      </c>
      <c r="M17" s="16" t="n">
        <v>11</v>
      </c>
      <c r="N17" s="16" t="n">
        <v>12</v>
      </c>
    </row>
    <row r="18" customFormat="false" ht="15" hidden="false" customHeight="false" outlineLevel="0" collapsed="false">
      <c r="A18" s="3" t="s">
        <v>29</v>
      </c>
      <c r="B18" s="3"/>
      <c r="C18" s="3"/>
      <c r="D18" s="3"/>
      <c r="E18" s="3"/>
      <c r="F18" s="3"/>
      <c r="G18" s="3"/>
      <c r="H18" s="3"/>
      <c r="I18" s="3"/>
      <c r="J18" s="3"/>
      <c r="K18" s="3"/>
      <c r="L18" s="3"/>
      <c r="M18" s="3"/>
      <c r="N18" s="3"/>
      <c r="O18" s="3"/>
    </row>
    <row r="19" customFormat="false" ht="15" hidden="false" customHeight="false" outlineLevel="0" collapsed="false">
      <c r="A19" s="4" t="s">
        <v>30</v>
      </c>
      <c r="C19" s="9" t="n">
        <v>3500</v>
      </c>
      <c r="D19" s="9" t="n">
        <v>3500</v>
      </c>
      <c r="E19" s="9" t="n">
        <v>3500</v>
      </c>
      <c r="F19" s="9" t="n">
        <v>3500</v>
      </c>
      <c r="G19" s="9" t="n">
        <v>3500</v>
      </c>
      <c r="H19" s="9" t="n">
        <v>3500</v>
      </c>
      <c r="I19" s="9" t="n">
        <v>3500</v>
      </c>
      <c r="J19" s="9" t="n">
        <v>1800</v>
      </c>
      <c r="K19" s="9" t="n">
        <v>3500</v>
      </c>
      <c r="L19" s="9" t="n">
        <v>3500</v>
      </c>
      <c r="M19" s="9" t="n">
        <v>3500</v>
      </c>
      <c r="N19" s="9" t="n">
        <v>3500</v>
      </c>
      <c r="O19" s="17" t="n">
        <f aca="false">SUM(C19:N19)</f>
        <v>40300</v>
      </c>
    </row>
    <row r="20" customFormat="false" ht="15" hidden="false" customHeight="false" outlineLevel="0" collapsed="false">
      <c r="A20" s="18" t="s">
        <v>31</v>
      </c>
      <c r="C20" s="7" t="n">
        <v>4400</v>
      </c>
      <c r="D20" s="7" t="n">
        <v>4600</v>
      </c>
      <c r="E20" s="7" t="n">
        <v>5000</v>
      </c>
      <c r="F20" s="7" t="n">
        <v>5000</v>
      </c>
      <c r="G20" s="7" t="n">
        <v>4800</v>
      </c>
      <c r="H20" s="7" t="n">
        <v>5200</v>
      </c>
      <c r="I20" s="7" t="n">
        <v>4800</v>
      </c>
      <c r="J20" s="7" t="n">
        <v>3000</v>
      </c>
      <c r="K20" s="7" t="n">
        <v>5200</v>
      </c>
      <c r="L20" s="7" t="n">
        <v>5400</v>
      </c>
      <c r="M20" s="7" t="n">
        <v>5200</v>
      </c>
      <c r="N20" s="7" t="n">
        <v>4600</v>
      </c>
      <c r="O20" s="19" t="n">
        <f aca="false">SUM(C20:N20)</f>
        <v>57200</v>
      </c>
    </row>
    <row r="21" customFormat="false" ht="15" hidden="false" customHeight="false" outlineLevel="0" collapsed="false">
      <c r="A21" s="4" t="s">
        <v>32</v>
      </c>
      <c r="C21" s="19" t="n">
        <f aca="false">C20*$B$7</f>
        <v>880</v>
      </c>
      <c r="D21" s="19" t="n">
        <f aca="false">D20*$B$7</f>
        <v>920</v>
      </c>
      <c r="E21" s="19" t="n">
        <f aca="false">E20*$B$7</f>
        <v>1000</v>
      </c>
      <c r="F21" s="19" t="n">
        <f aca="false">F20*$B$7</f>
        <v>1000</v>
      </c>
      <c r="G21" s="19" t="n">
        <f aca="false">G20*$B$7</f>
        <v>960</v>
      </c>
      <c r="H21" s="19" t="n">
        <f aca="false">H20*$B$7</f>
        <v>1040</v>
      </c>
      <c r="I21" s="19" t="n">
        <f aca="false">I20*$B$7</f>
        <v>960</v>
      </c>
      <c r="J21" s="19" t="n">
        <f aca="false">J20*$B$7</f>
        <v>600</v>
      </c>
      <c r="K21" s="19" t="n">
        <f aca="false">K20*$B$7</f>
        <v>1040</v>
      </c>
      <c r="L21" s="19" t="n">
        <f aca="false">L20*$B$7</f>
        <v>1080</v>
      </c>
      <c r="M21" s="19" t="n">
        <f aca="false">M20*$B$7</f>
        <v>1040</v>
      </c>
      <c r="N21" s="19" t="n">
        <f aca="false">N20*$B$7</f>
        <v>920</v>
      </c>
      <c r="O21" s="19" t="n">
        <f aca="false">SUM(C21:N21)</f>
        <v>11440</v>
      </c>
    </row>
    <row r="22" customFormat="false" ht="15" hidden="false" customHeight="false" outlineLevel="0" collapsed="false">
      <c r="A22" s="4" t="s">
        <v>33</v>
      </c>
      <c r="C22" s="19" t="n">
        <f aca="false">C20+C21</f>
        <v>5280</v>
      </c>
      <c r="D22" s="19" t="n">
        <f aca="false">D20+D21</f>
        <v>5520</v>
      </c>
      <c r="E22" s="19" t="n">
        <f aca="false">E20+E21</f>
        <v>6000</v>
      </c>
      <c r="F22" s="19" t="n">
        <f aca="false">F20+F21</f>
        <v>6000</v>
      </c>
      <c r="G22" s="19" t="n">
        <f aca="false">G20+G21</f>
        <v>5760</v>
      </c>
      <c r="H22" s="19" t="n">
        <f aca="false">H20+H21</f>
        <v>6240</v>
      </c>
      <c r="I22" s="19" t="n">
        <f aca="false">I20+I21</f>
        <v>5760</v>
      </c>
      <c r="J22" s="19" t="n">
        <f aca="false">J20+J21</f>
        <v>3600</v>
      </c>
      <c r="K22" s="19" t="n">
        <f aca="false">K20+K21</f>
        <v>6240</v>
      </c>
      <c r="L22" s="19" t="n">
        <f aca="false">L20+L21</f>
        <v>6480</v>
      </c>
      <c r="M22" s="19" t="n">
        <f aca="false">M20+M21</f>
        <v>6240</v>
      </c>
      <c r="N22" s="19" t="n">
        <f aca="false">N20+N21</f>
        <v>5520</v>
      </c>
      <c r="O22" s="19" t="n">
        <f aca="false">SUM(C22:N22)</f>
        <v>68640</v>
      </c>
    </row>
    <row r="24" customFormat="false" ht="15" hidden="false" customHeight="false" outlineLevel="0" collapsed="false">
      <c r="A24" s="3" t="s">
        <v>34</v>
      </c>
      <c r="B24" s="3"/>
      <c r="C24" s="3"/>
      <c r="D24" s="3"/>
      <c r="E24" s="3"/>
      <c r="F24" s="3"/>
      <c r="G24" s="3"/>
      <c r="H24" s="3"/>
      <c r="I24" s="3"/>
      <c r="J24" s="3"/>
      <c r="K24" s="3"/>
      <c r="L24" s="3"/>
      <c r="M24" s="3"/>
      <c r="N24" s="3"/>
      <c r="O24" s="3"/>
    </row>
    <row r="25" customFormat="false" ht="15" hidden="false" customHeight="false" outlineLevel="0" collapsed="false">
      <c r="A25" s="4" t="s">
        <v>35</v>
      </c>
      <c r="C25" s="19" t="n">
        <f aca="false">C22*$B$9</f>
        <v>0</v>
      </c>
      <c r="D25" s="19" t="n">
        <f aca="false">D22*$B$9</f>
        <v>0</v>
      </c>
      <c r="E25" s="19" t="n">
        <f aca="false">E22*$B$9</f>
        <v>0</v>
      </c>
      <c r="F25" s="19" t="n">
        <f aca="false">F22*$B$9</f>
        <v>0</v>
      </c>
      <c r="G25" s="19" t="n">
        <f aca="false">G22*$B$9</f>
        <v>0</v>
      </c>
      <c r="H25" s="19" t="n">
        <f aca="false">H22*$B$9</f>
        <v>0</v>
      </c>
      <c r="I25" s="19" t="n">
        <f aca="false">I22*$B$9</f>
        <v>0</v>
      </c>
      <c r="J25" s="19" t="n">
        <f aca="false">J22*$B$9</f>
        <v>0</v>
      </c>
      <c r="K25" s="19" t="n">
        <f aca="false">K22*$B$9</f>
        <v>0</v>
      </c>
      <c r="L25" s="19" t="n">
        <f aca="false">L22*$B$9</f>
        <v>0</v>
      </c>
      <c r="M25" s="19" t="n">
        <f aca="false">M22*$B$9</f>
        <v>0</v>
      </c>
      <c r="N25" s="19" t="n">
        <f aca="false">N22*$B$9</f>
        <v>0</v>
      </c>
      <c r="O25" s="19" t="n">
        <f aca="false">SUM(C25:N25)</f>
        <v>0</v>
      </c>
    </row>
    <row r="26" customFormat="false" ht="15" hidden="false" customHeight="false" outlineLevel="0" collapsed="false">
      <c r="A26" s="4" t="s">
        <v>36</v>
      </c>
      <c r="C26" s="19" t="n">
        <f aca="false">IF(C$17-$B$15&gt;=1,INDEX($C$22:$N$22,C$17-$B$15),IF(C$17-$B$15=0,$B$12*(1+$B$7),IF(C$17-$B$15=-1,$B$11*(1+$B$7),0)))*(1-$B$9)</f>
        <v>5520</v>
      </c>
      <c r="D26" s="19" t="n">
        <f aca="false">IF(D$17-$B$15&gt;=1,INDEX($C$22:$N$22,D$17-$B$15),IF(D$17-$B$15=0,$B$12*(1+$B$7),IF(D$17-$B$15=-1,$B$11*(1+$B$7),0)))*(1-$B$9)</f>
        <v>5280</v>
      </c>
      <c r="E26" s="19" t="n">
        <f aca="false">IF(E$17-$B$15&gt;=1,INDEX($C$22:$N$22,E$17-$B$15),IF(E$17-$B$15=0,$B$12*(1+$B$7),IF(E$17-$B$15=-1,$B$11*(1+$B$7),0)))*(1-$B$9)</f>
        <v>5520</v>
      </c>
      <c r="F26" s="19" t="n">
        <f aca="false">IF(F$17-$B$15&gt;=1,INDEX($C$22:$N$22,F$17-$B$15),IF(F$17-$B$15=0,$B$12*(1+$B$7),IF(F$17-$B$15=-1,$B$11*(1+$B$7),0)))*(1-$B$9)</f>
        <v>6000</v>
      </c>
      <c r="G26" s="19" t="n">
        <f aca="false">IF(G$17-$B$15&gt;=1,INDEX($C$22:$N$22,G$17-$B$15),IF(G$17-$B$15=0,$B$12*(1+$B$7),IF(G$17-$B$15=-1,$B$11*(1+$B$7),0)))*(1-$B$9)</f>
        <v>6000</v>
      </c>
      <c r="H26" s="19" t="n">
        <f aca="false">IF(H$17-$B$15&gt;=1,INDEX($C$22:$N$22,H$17-$B$15),IF(H$17-$B$15=0,$B$12*(1+$B$7),IF(H$17-$B$15=-1,$B$11*(1+$B$7),0)))*(1-$B$9)</f>
        <v>5760</v>
      </c>
      <c r="I26" s="19" t="n">
        <f aca="false">IF(I$17-$B$15&gt;=1,INDEX($C$22:$N$22,I$17-$B$15),IF(I$17-$B$15=0,$B$12*(1+$B$7),IF(I$17-$B$15=-1,$B$11*(1+$B$7),0)))*(1-$B$9)</f>
        <v>6240</v>
      </c>
      <c r="J26" s="19" t="n">
        <f aca="false">IF(J$17-$B$15&gt;=1,INDEX($C$22:$N$22,J$17-$B$15),IF(J$17-$B$15=0,$B$12*(1+$B$7),IF(J$17-$B$15=-1,$B$11*(1+$B$7),0)))*(1-$B$9)</f>
        <v>5760</v>
      </c>
      <c r="K26" s="19" t="n">
        <f aca="false">IF(K$17-$B$15&gt;=1,INDEX($C$22:$N$22,K$17-$B$15),IF(K$17-$B$15=0,$B$12*(1+$B$7),IF(K$17-$B$15=-1,$B$11*(1+$B$7),0)))*(1-$B$9)</f>
        <v>3600</v>
      </c>
      <c r="L26" s="19" t="n">
        <f aca="false">IF(L$17-$B$15&gt;=1,INDEX($C$22:$N$22,L$17-$B$15),IF(L$17-$B$15=0,$B$12*(1+$B$7),IF(L$17-$B$15=-1,$B$11*(1+$B$7),0)))*(1-$B$9)</f>
        <v>6240</v>
      </c>
      <c r="M26" s="19" t="n">
        <f aca="false">IF(M$17-$B$15&gt;=1,INDEX($C$22:$N$22,M$17-$B$15),IF(M$17-$B$15=0,$B$12*(1+$B$7),IF(M$17-$B$15=-1,$B$11*(1+$B$7),0)))*(1-$B$9)</f>
        <v>6480</v>
      </c>
      <c r="N26" s="19" t="n">
        <f aca="false">IF(N$17-$B$15&gt;=1,INDEX($C$22:$N$22,N$17-$B$15),IF(N$17-$B$15=0,$B$12*(1+$B$7),IF(N$17-$B$15=-1,$B$11*(1+$B$7),0)))*(1-$B$9)</f>
        <v>6240</v>
      </c>
      <c r="O26" s="19" t="n">
        <f aca="false">SUM(C26:N26)</f>
        <v>68640</v>
      </c>
    </row>
    <row r="27" customFormat="false" ht="15" hidden="false" customHeight="false" outlineLevel="0" collapsed="false">
      <c r="A27" s="4" t="s">
        <v>37</v>
      </c>
      <c r="C27" s="7" t="n">
        <v>0</v>
      </c>
      <c r="D27" s="7" t="n">
        <v>0</v>
      </c>
      <c r="E27" s="7" t="n">
        <v>0</v>
      </c>
      <c r="F27" s="7" t="n">
        <v>0</v>
      </c>
      <c r="G27" s="7" t="n">
        <v>0</v>
      </c>
      <c r="H27" s="7" t="n">
        <v>0</v>
      </c>
      <c r="I27" s="7" t="n">
        <v>0</v>
      </c>
      <c r="J27" s="7" t="n">
        <v>0</v>
      </c>
      <c r="K27" s="7" t="n">
        <v>0</v>
      </c>
      <c r="L27" s="7" t="n">
        <v>0</v>
      </c>
      <c r="M27" s="7" t="n">
        <v>0</v>
      </c>
      <c r="N27" s="7" t="n">
        <v>0</v>
      </c>
      <c r="O27" s="19" t="n">
        <f aca="false">SUM(C27:N27)</f>
        <v>0</v>
      </c>
    </row>
    <row r="28" customFormat="false" ht="15" hidden="false" customHeight="false" outlineLevel="0" collapsed="false">
      <c r="A28" s="18" t="s">
        <v>38</v>
      </c>
      <c r="C28" s="20" t="n">
        <f aca="false">SUM(C25:C27)</f>
        <v>5520</v>
      </c>
      <c r="D28" s="20" t="n">
        <f aca="false">SUM(D25:D27)</f>
        <v>5280</v>
      </c>
      <c r="E28" s="20" t="n">
        <f aca="false">SUM(E25:E27)</f>
        <v>5520</v>
      </c>
      <c r="F28" s="20" t="n">
        <f aca="false">SUM(F25:F27)</f>
        <v>6000</v>
      </c>
      <c r="G28" s="20" t="n">
        <f aca="false">SUM(G25:G27)</f>
        <v>6000</v>
      </c>
      <c r="H28" s="20" t="n">
        <f aca="false">SUM(H25:H27)</f>
        <v>5760</v>
      </c>
      <c r="I28" s="20" t="n">
        <f aca="false">SUM(I25:I27)</f>
        <v>6240</v>
      </c>
      <c r="J28" s="20" t="n">
        <f aca="false">SUM(J25:J27)</f>
        <v>5760</v>
      </c>
      <c r="K28" s="20" t="n">
        <f aca="false">SUM(K25:K27)</f>
        <v>3600</v>
      </c>
      <c r="L28" s="20" t="n">
        <f aca="false">SUM(L25:L27)</f>
        <v>6240</v>
      </c>
      <c r="M28" s="20" t="n">
        <f aca="false">SUM(M25:M27)</f>
        <v>6480</v>
      </c>
      <c r="N28" s="20" t="n">
        <f aca="false">SUM(N25:N27)</f>
        <v>6240</v>
      </c>
      <c r="O28" s="20" t="n">
        <f aca="false">SUM(C28:N28)</f>
        <v>68640</v>
      </c>
    </row>
    <row r="30" customFormat="false" ht="15" hidden="false" customHeight="false" outlineLevel="0" collapsed="false">
      <c r="A30" s="3" t="s">
        <v>39</v>
      </c>
      <c r="B30" s="3"/>
      <c r="C30" s="3"/>
      <c r="D30" s="3"/>
      <c r="E30" s="3"/>
      <c r="F30" s="3"/>
      <c r="G30" s="3"/>
      <c r="H30" s="3"/>
      <c r="I30" s="3"/>
      <c r="J30" s="3"/>
      <c r="K30" s="3"/>
      <c r="L30" s="3"/>
      <c r="M30" s="3"/>
      <c r="N30" s="3"/>
      <c r="O30" s="3"/>
    </row>
    <row r="31" customFormat="false" ht="15" hidden="false" customHeight="false" outlineLevel="0" collapsed="false">
      <c r="A31" s="4" t="s">
        <v>40</v>
      </c>
      <c r="B31" s="8" t="n">
        <v>0.2</v>
      </c>
      <c r="C31" s="7" t="n">
        <v>520</v>
      </c>
      <c r="D31" s="7" t="n">
        <v>520</v>
      </c>
      <c r="E31" s="7" t="n">
        <v>520</v>
      </c>
      <c r="F31" s="7" t="n">
        <v>520</v>
      </c>
      <c r="G31" s="7" t="n">
        <v>520</v>
      </c>
      <c r="H31" s="7" t="n">
        <v>520</v>
      </c>
      <c r="I31" s="7" t="n">
        <v>520</v>
      </c>
      <c r="J31" s="7" t="n">
        <v>520</v>
      </c>
      <c r="K31" s="7" t="n">
        <v>520</v>
      </c>
      <c r="L31" s="7" t="n">
        <v>520</v>
      </c>
      <c r="M31" s="7" t="n">
        <v>520</v>
      </c>
      <c r="N31" s="7" t="n">
        <v>520</v>
      </c>
      <c r="O31" s="19" t="n">
        <f aca="false">SUM(C31:N31)</f>
        <v>6240</v>
      </c>
    </row>
    <row r="32" customFormat="false" ht="15" hidden="false" customHeight="false" outlineLevel="0" collapsed="false">
      <c r="A32" s="4" t="s">
        <v>41</v>
      </c>
      <c r="B32" s="8" t="n">
        <v>0</v>
      </c>
      <c r="C32" s="7" t="n">
        <v>180</v>
      </c>
      <c r="D32" s="7" t="n">
        <v>180</v>
      </c>
      <c r="E32" s="7" t="n">
        <v>180</v>
      </c>
      <c r="F32" s="7" t="n">
        <v>180</v>
      </c>
      <c r="G32" s="7" t="n">
        <v>180</v>
      </c>
      <c r="H32" s="7" t="n">
        <v>180</v>
      </c>
      <c r="I32" s="7" t="n">
        <v>180</v>
      </c>
      <c r="J32" s="7" t="n">
        <v>180</v>
      </c>
      <c r="K32" s="7" t="n">
        <v>180</v>
      </c>
      <c r="L32" s="7" t="n">
        <v>180</v>
      </c>
      <c r="M32" s="7" t="n">
        <v>180</v>
      </c>
      <c r="N32" s="7" t="n">
        <v>180</v>
      </c>
      <c r="O32" s="19" t="n">
        <f aca="false">SUM(C32:N32)</f>
        <v>2160</v>
      </c>
    </row>
    <row r="33" customFormat="false" ht="15" hidden="false" customHeight="false" outlineLevel="0" collapsed="false">
      <c r="A33" s="4" t="s">
        <v>42</v>
      </c>
      <c r="B33" s="8" t="n">
        <v>0.2</v>
      </c>
      <c r="C33" s="7" t="n">
        <v>40</v>
      </c>
      <c r="D33" s="7" t="n">
        <v>40</v>
      </c>
      <c r="E33" s="7" t="n">
        <v>40</v>
      </c>
      <c r="F33" s="7" t="n">
        <v>40</v>
      </c>
      <c r="G33" s="7" t="n">
        <v>40</v>
      </c>
      <c r="H33" s="7" t="n">
        <v>40</v>
      </c>
      <c r="I33" s="7" t="n">
        <v>40</v>
      </c>
      <c r="J33" s="7" t="n">
        <v>40</v>
      </c>
      <c r="K33" s="7" t="n">
        <v>40</v>
      </c>
      <c r="L33" s="7" t="n">
        <v>40</v>
      </c>
      <c r="M33" s="7" t="n">
        <v>40</v>
      </c>
      <c r="N33" s="7" t="n">
        <v>40</v>
      </c>
      <c r="O33" s="19" t="n">
        <f aca="false">SUM(C33:N33)</f>
        <v>480</v>
      </c>
    </row>
    <row r="34" customFormat="false" ht="15" hidden="false" customHeight="false" outlineLevel="0" collapsed="false">
      <c r="A34" s="4" t="s">
        <v>43</v>
      </c>
      <c r="B34" s="8" t="n">
        <v>0.2</v>
      </c>
      <c r="C34" s="7" t="n">
        <v>80</v>
      </c>
      <c r="D34" s="7" t="n">
        <v>80</v>
      </c>
      <c r="E34" s="7" t="n">
        <v>80</v>
      </c>
      <c r="F34" s="7" t="n">
        <v>80</v>
      </c>
      <c r="G34" s="7" t="n">
        <v>80</v>
      </c>
      <c r="H34" s="7" t="n">
        <v>80</v>
      </c>
      <c r="I34" s="7" t="n">
        <v>80</v>
      </c>
      <c r="J34" s="7" t="n">
        <v>80</v>
      </c>
      <c r="K34" s="7" t="n">
        <v>80</v>
      </c>
      <c r="L34" s="7" t="n">
        <v>80</v>
      </c>
      <c r="M34" s="7" t="n">
        <v>80</v>
      </c>
      <c r="N34" s="7" t="n">
        <v>80</v>
      </c>
      <c r="O34" s="19" t="n">
        <f aca="false">SUM(C34:N34)</f>
        <v>960</v>
      </c>
    </row>
    <row r="35" customFormat="false" ht="15" hidden="false" customHeight="false" outlineLevel="0" collapsed="false">
      <c r="A35" s="4" t="s">
        <v>44</v>
      </c>
      <c r="B35" s="8" t="n">
        <v>0</v>
      </c>
      <c r="C35" s="7" t="n">
        <v>15</v>
      </c>
      <c r="D35" s="7" t="n">
        <v>15</v>
      </c>
      <c r="E35" s="7" t="n">
        <v>15</v>
      </c>
      <c r="F35" s="7" t="n">
        <v>15</v>
      </c>
      <c r="G35" s="7" t="n">
        <v>15</v>
      </c>
      <c r="H35" s="7" t="n">
        <v>15</v>
      </c>
      <c r="I35" s="7" t="n">
        <v>15</v>
      </c>
      <c r="J35" s="7" t="n">
        <v>15</v>
      </c>
      <c r="K35" s="7" t="n">
        <v>15</v>
      </c>
      <c r="L35" s="7" t="n">
        <v>15</v>
      </c>
      <c r="M35" s="7" t="n">
        <v>15</v>
      </c>
      <c r="N35" s="7" t="n">
        <v>15</v>
      </c>
      <c r="O35" s="19" t="n">
        <f aca="false">SUM(C35:N35)</f>
        <v>180</v>
      </c>
    </row>
    <row r="36" customFormat="false" ht="15" hidden="false" customHeight="false" outlineLevel="0" collapsed="false">
      <c r="A36" s="4" t="s">
        <v>45</v>
      </c>
      <c r="B36" s="8" t="n">
        <v>0.2</v>
      </c>
      <c r="C36" s="7" t="n">
        <v>60</v>
      </c>
      <c r="D36" s="7" t="n">
        <v>60</v>
      </c>
      <c r="E36" s="7" t="n">
        <v>60</v>
      </c>
      <c r="F36" s="7" t="n">
        <v>60</v>
      </c>
      <c r="G36" s="7" t="n">
        <v>60</v>
      </c>
      <c r="H36" s="7" t="n">
        <v>60</v>
      </c>
      <c r="I36" s="7" t="n">
        <v>60</v>
      </c>
      <c r="J36" s="7" t="n">
        <v>60</v>
      </c>
      <c r="K36" s="7" t="n">
        <v>60</v>
      </c>
      <c r="L36" s="7" t="n">
        <v>60</v>
      </c>
      <c r="M36" s="7" t="n">
        <v>60</v>
      </c>
      <c r="N36" s="7" t="n">
        <v>60</v>
      </c>
      <c r="O36" s="19" t="n">
        <f aca="false">SUM(C36:N36)</f>
        <v>720</v>
      </c>
    </row>
    <row r="37" customFormat="false" ht="15" hidden="false" customHeight="false" outlineLevel="0" collapsed="false">
      <c r="A37" s="4" t="s">
        <v>46</v>
      </c>
      <c r="B37" s="8" t="n">
        <v>0</v>
      </c>
      <c r="C37" s="7" t="n">
        <v>55</v>
      </c>
      <c r="D37" s="7" t="n">
        <v>55</v>
      </c>
      <c r="E37" s="7" t="n">
        <v>55</v>
      </c>
      <c r="F37" s="7" t="n">
        <v>55</v>
      </c>
      <c r="G37" s="7" t="n">
        <v>55</v>
      </c>
      <c r="H37" s="7" t="n">
        <v>55</v>
      </c>
      <c r="I37" s="7" t="n">
        <v>55</v>
      </c>
      <c r="J37" s="7" t="n">
        <v>55</v>
      </c>
      <c r="K37" s="7" t="n">
        <v>55</v>
      </c>
      <c r="L37" s="7" t="n">
        <v>55</v>
      </c>
      <c r="M37" s="7" t="n">
        <v>55</v>
      </c>
      <c r="N37" s="7" t="n">
        <v>55</v>
      </c>
      <c r="O37" s="19" t="n">
        <f aca="false">SUM(C37:N37)</f>
        <v>660</v>
      </c>
    </row>
    <row r="38" customFormat="false" ht="15" hidden="false" customHeight="false" outlineLevel="0" collapsed="false">
      <c r="A38" s="4" t="s">
        <v>47</v>
      </c>
      <c r="B38" s="8" t="n">
        <v>0.2</v>
      </c>
      <c r="C38" s="19" t="n">
        <f aca="false">C19*$B$14</f>
        <v>805</v>
      </c>
      <c r="D38" s="19" t="n">
        <f aca="false">D19*$B$14</f>
        <v>805</v>
      </c>
      <c r="E38" s="19" t="n">
        <f aca="false">E19*$B$14</f>
        <v>805</v>
      </c>
      <c r="F38" s="19" t="n">
        <f aca="false">F19*$B$14</f>
        <v>805</v>
      </c>
      <c r="G38" s="19" t="n">
        <f aca="false">G19*$B$14</f>
        <v>805</v>
      </c>
      <c r="H38" s="19" t="n">
        <f aca="false">H19*$B$14</f>
        <v>805</v>
      </c>
      <c r="I38" s="19" t="n">
        <f aca="false">I19*$B$14</f>
        <v>805</v>
      </c>
      <c r="J38" s="19" t="n">
        <f aca="false">J19*$B$14</f>
        <v>414</v>
      </c>
      <c r="K38" s="19" t="n">
        <f aca="false">K19*$B$14</f>
        <v>805</v>
      </c>
      <c r="L38" s="19" t="n">
        <f aca="false">L19*$B$14</f>
        <v>805</v>
      </c>
      <c r="M38" s="19" t="n">
        <f aca="false">M19*$B$14</f>
        <v>805</v>
      </c>
      <c r="N38" s="19" t="n">
        <f aca="false">N19*$B$14</f>
        <v>805</v>
      </c>
      <c r="O38" s="19" t="n">
        <f aca="false">SUM(C38:N38)</f>
        <v>9269</v>
      </c>
    </row>
    <row r="39" customFormat="false" ht="15" hidden="false" customHeight="false" outlineLevel="0" collapsed="false">
      <c r="A39" s="4" t="s">
        <v>48</v>
      </c>
      <c r="B39" s="8" t="n">
        <v>0.2</v>
      </c>
      <c r="C39" s="7" t="n">
        <v>0</v>
      </c>
      <c r="D39" s="7" t="n">
        <v>0</v>
      </c>
      <c r="E39" s="7" t="n">
        <v>0</v>
      </c>
      <c r="F39" s="7" t="n">
        <v>0</v>
      </c>
      <c r="G39" s="7" t="n">
        <v>0</v>
      </c>
      <c r="H39" s="7" t="n">
        <v>0</v>
      </c>
      <c r="I39" s="7" t="n">
        <v>0</v>
      </c>
      <c r="J39" s="7" t="n">
        <v>0</v>
      </c>
      <c r="K39" s="7" t="n">
        <v>0</v>
      </c>
      <c r="L39" s="7" t="n">
        <v>0</v>
      </c>
      <c r="M39" s="7" t="n">
        <v>0</v>
      </c>
      <c r="N39" s="7" t="n">
        <v>0</v>
      </c>
      <c r="O39" s="19" t="n">
        <f aca="false">SUM(C39:N39)</f>
        <v>0</v>
      </c>
    </row>
    <row r="40" customFormat="false" ht="15" hidden="false" customHeight="false" outlineLevel="0" collapsed="false">
      <c r="A40" s="4" t="s">
        <v>49</v>
      </c>
      <c r="C40" s="19" t="n">
        <f aca="false">SUM(C31:C39)</f>
        <v>1755</v>
      </c>
      <c r="D40" s="19" t="n">
        <f aca="false">SUM(D31:D39)</f>
        <v>1755</v>
      </c>
      <c r="E40" s="19" t="n">
        <f aca="false">SUM(E31:E39)</f>
        <v>1755</v>
      </c>
      <c r="F40" s="19" t="n">
        <f aca="false">SUM(F31:F39)</f>
        <v>1755</v>
      </c>
      <c r="G40" s="19" t="n">
        <f aca="false">SUM(G31:G39)</f>
        <v>1755</v>
      </c>
      <c r="H40" s="19" t="n">
        <f aca="false">SUM(H31:H39)</f>
        <v>1755</v>
      </c>
      <c r="I40" s="19" t="n">
        <f aca="false">SUM(I31:I39)</f>
        <v>1755</v>
      </c>
      <c r="J40" s="19" t="n">
        <f aca="false">SUM(J31:J39)</f>
        <v>1364</v>
      </c>
      <c r="K40" s="19" t="n">
        <f aca="false">SUM(K31:K39)</f>
        <v>1755</v>
      </c>
      <c r="L40" s="19" t="n">
        <f aca="false">SUM(L31:L39)</f>
        <v>1755</v>
      </c>
      <c r="M40" s="19" t="n">
        <f aca="false">SUM(M31:M39)</f>
        <v>1755</v>
      </c>
      <c r="N40" s="19" t="n">
        <f aca="false">SUM(N31:N39)</f>
        <v>1755</v>
      </c>
      <c r="O40" s="19" t="n">
        <f aca="false">SUM(C40:N40)</f>
        <v>20669</v>
      </c>
    </row>
    <row r="41" customFormat="false" ht="15" hidden="false" customHeight="false" outlineLevel="0" collapsed="false">
      <c r="A41" s="4" t="s">
        <v>50</v>
      </c>
      <c r="C41" s="19" t="n">
        <f aca="false">SUMPRODUCT($B$31:$B$39,C31:C39)</f>
        <v>301</v>
      </c>
      <c r="D41" s="19" t="n">
        <f aca="false">SUMPRODUCT($B$31:$B$39,D31:D39)</f>
        <v>301</v>
      </c>
      <c r="E41" s="19" t="n">
        <f aca="false">SUMPRODUCT($B$31:$B$39,E31:E39)</f>
        <v>301</v>
      </c>
      <c r="F41" s="19" t="n">
        <f aca="false">SUMPRODUCT($B$31:$B$39,F31:F39)</f>
        <v>301</v>
      </c>
      <c r="G41" s="19" t="n">
        <f aca="false">SUMPRODUCT($B$31:$B$39,G31:G39)</f>
        <v>301</v>
      </c>
      <c r="H41" s="19" t="n">
        <f aca="false">SUMPRODUCT($B$31:$B$39,H31:H39)</f>
        <v>301</v>
      </c>
      <c r="I41" s="19" t="n">
        <f aca="false">SUMPRODUCT($B$31:$B$39,I31:I39)</f>
        <v>301</v>
      </c>
      <c r="J41" s="19" t="n">
        <f aca="false">SUMPRODUCT($B$31:$B$39,J31:J39)</f>
        <v>222.8</v>
      </c>
      <c r="K41" s="19" t="n">
        <f aca="false">SUMPRODUCT($B$31:$B$39,K31:K39)</f>
        <v>301</v>
      </c>
      <c r="L41" s="19" t="n">
        <f aca="false">SUMPRODUCT($B$31:$B$39,L31:L39)</f>
        <v>301</v>
      </c>
      <c r="M41" s="19" t="n">
        <f aca="false">SUMPRODUCT($B$31:$B$39,M31:M39)</f>
        <v>301</v>
      </c>
      <c r="N41" s="19" t="n">
        <f aca="false">SUMPRODUCT($B$31:$B$39,N31:N39)</f>
        <v>301</v>
      </c>
      <c r="O41" s="19" t="n">
        <f aca="false">SUM(C41:N41)</f>
        <v>3533.8</v>
      </c>
    </row>
    <row r="42" customFormat="false" ht="15" hidden="false" customHeight="false" outlineLevel="0" collapsed="false">
      <c r="A42" s="18" t="s">
        <v>51</v>
      </c>
      <c r="C42" s="20" t="n">
        <f aca="false">C40+C41</f>
        <v>2056</v>
      </c>
      <c r="D42" s="20" t="n">
        <f aca="false">D40+D41</f>
        <v>2056</v>
      </c>
      <c r="E42" s="20" t="n">
        <f aca="false">E40+E41</f>
        <v>2056</v>
      </c>
      <c r="F42" s="20" t="n">
        <f aca="false">F40+F41</f>
        <v>2056</v>
      </c>
      <c r="G42" s="20" t="n">
        <f aca="false">G40+G41</f>
        <v>2056</v>
      </c>
      <c r="H42" s="20" t="n">
        <f aca="false">H40+H41</f>
        <v>2056</v>
      </c>
      <c r="I42" s="20" t="n">
        <f aca="false">I40+I41</f>
        <v>2056</v>
      </c>
      <c r="J42" s="20" t="n">
        <f aca="false">J40+J41</f>
        <v>1586.8</v>
      </c>
      <c r="K42" s="20" t="n">
        <f aca="false">K40+K41</f>
        <v>2056</v>
      </c>
      <c r="L42" s="20" t="n">
        <f aca="false">L40+L41</f>
        <v>2056</v>
      </c>
      <c r="M42" s="20" t="n">
        <f aca="false">M40+M41</f>
        <v>2056</v>
      </c>
      <c r="N42" s="20" t="n">
        <f aca="false">N40+N41</f>
        <v>2056</v>
      </c>
      <c r="O42" s="20" t="n">
        <f aca="false">SUM(C42:N42)</f>
        <v>24202.8</v>
      </c>
    </row>
    <row r="43" customFormat="false" ht="15" hidden="false" customHeight="false" outlineLevel="0" collapsed="false">
      <c r="A43" s="4" t="s">
        <v>52</v>
      </c>
      <c r="C43" s="19" t="n">
        <f aca="false">$B$13*($B$9*$B$12+(1-$B$9)*IF($B$15=0,$B$12,IF($B$15=1,$B$11,0)))</f>
        <v>975.2</v>
      </c>
      <c r="D43" s="19" t="n">
        <f aca="false">$B$13*(C25+C26)/(1+$B$7)</f>
        <v>975.2</v>
      </c>
      <c r="E43" s="19" t="n">
        <f aca="false">$B$13*(D25+D26)/(1+$B$7)</f>
        <v>932.8</v>
      </c>
      <c r="F43" s="19" t="n">
        <f aca="false">$B$13*(E25+E26)/(1+$B$7)</f>
        <v>975.2</v>
      </c>
      <c r="G43" s="19" t="n">
        <f aca="false">$B$13*(F25+F26)/(1+$B$7)</f>
        <v>1060</v>
      </c>
      <c r="H43" s="19" t="n">
        <f aca="false">$B$13*(G25+G26)/(1+$B$7)</f>
        <v>1060</v>
      </c>
      <c r="I43" s="19" t="n">
        <f aca="false">$B$13*(H25+H26)/(1+$B$7)</f>
        <v>1017.6</v>
      </c>
      <c r="J43" s="19" t="n">
        <f aca="false">$B$13*(I25+I26)/(1+$B$7)</f>
        <v>1102.4</v>
      </c>
      <c r="K43" s="19" t="n">
        <f aca="false">$B$13*(J25+J26)/(1+$B$7)</f>
        <v>1017.6</v>
      </c>
      <c r="L43" s="19" t="n">
        <f aca="false">$B$13*(K25+K26)/(1+$B$7)</f>
        <v>636</v>
      </c>
      <c r="M43" s="19" t="n">
        <f aca="false">$B$13*(L25+L26)/(1+$B$7)</f>
        <v>1102.4</v>
      </c>
      <c r="N43" s="19" t="n">
        <f aca="false">$B$13*(M25+M26)/(1+$B$7)</f>
        <v>1144.8</v>
      </c>
      <c r="O43" s="19" t="n">
        <f aca="false">SUM(C43:N43)</f>
        <v>11999.2</v>
      </c>
    </row>
    <row r="44" customFormat="false" ht="15" hidden="false" customHeight="false" outlineLevel="0" collapsed="false">
      <c r="A44" s="4" t="s">
        <v>53</v>
      </c>
      <c r="C44" s="7" t="n">
        <v>2000</v>
      </c>
      <c r="D44" s="7" t="n">
        <v>2000</v>
      </c>
      <c r="E44" s="7" t="n">
        <v>2000</v>
      </c>
      <c r="F44" s="7" t="n">
        <v>2000</v>
      </c>
      <c r="G44" s="7" t="n">
        <v>2000</v>
      </c>
      <c r="H44" s="7" t="n">
        <v>2000</v>
      </c>
      <c r="I44" s="7" t="n">
        <v>2000</v>
      </c>
      <c r="J44" s="7" t="n">
        <v>2000</v>
      </c>
      <c r="K44" s="7" t="n">
        <v>2000</v>
      </c>
      <c r="L44" s="7" t="n">
        <v>2000</v>
      </c>
      <c r="M44" s="7" t="n">
        <v>2000</v>
      </c>
      <c r="N44" s="7" t="n">
        <v>2000</v>
      </c>
      <c r="O44" s="19" t="n">
        <f aca="false">SUM(C44:N44)</f>
        <v>24000</v>
      </c>
    </row>
    <row r="45" customFormat="false" ht="15" hidden="false" customHeight="false" outlineLevel="0" collapsed="false">
      <c r="A45" s="4" t="s">
        <v>54</v>
      </c>
      <c r="C45" s="7" t="n">
        <v>0</v>
      </c>
      <c r="D45" s="7" t="n">
        <v>0</v>
      </c>
      <c r="E45" s="7" t="n">
        <v>0</v>
      </c>
      <c r="F45" s="7" t="n">
        <v>0</v>
      </c>
      <c r="G45" s="7" t="n">
        <v>0</v>
      </c>
      <c r="H45" s="7" t="n">
        <v>0</v>
      </c>
      <c r="I45" s="7" t="n">
        <v>0</v>
      </c>
      <c r="J45" s="7" t="n">
        <v>0</v>
      </c>
      <c r="K45" s="7" t="n">
        <v>0</v>
      </c>
      <c r="L45" s="7" t="n">
        <v>0</v>
      </c>
      <c r="M45" s="7" t="n">
        <v>0</v>
      </c>
      <c r="N45" s="7" t="n">
        <v>0</v>
      </c>
      <c r="O45" s="19" t="n">
        <f aca="false">SUM(C45:N45)</f>
        <v>0</v>
      </c>
    </row>
    <row r="46" customFormat="false" ht="15" hidden="false" customHeight="false" outlineLevel="0" collapsed="false">
      <c r="A46" s="4" t="s">
        <v>55</v>
      </c>
      <c r="C46" s="19" t="n">
        <f aca="false">0</f>
        <v>0</v>
      </c>
      <c r="D46" s="19" t="n">
        <f aca="false">IF($B$10="Mensuel",MAX(0,SUM($C$53:C53)-SUM($C$46:C46)),IF(MOD(MONTH(D16)-1,3)=0,MAX(0,SUM($C$53:C53)-SUM($C$46:C46)),0))</f>
        <v>0</v>
      </c>
      <c r="E46" s="19" t="n">
        <f aca="false">IF($B$10="Mensuel",MAX(0,SUM($C$53:D53)-SUM($C$46:D46)),IF(MOD(MONTH(E16)-1,3)=0,MAX(0,SUM($C$53:D53)-SUM($C$46:D46)),0))</f>
        <v>0</v>
      </c>
      <c r="F46" s="19" t="n">
        <f aca="false">IF($B$10="Mensuel",MAX(0,SUM($C$53:E53)-SUM($C$46:E46)),IF(MOD(MONTH(F16)-1,3)=0,MAX(0,SUM($C$53:E53)-SUM($C$46:E46)),0))</f>
        <v>1817</v>
      </c>
      <c r="G46" s="19" t="n">
        <f aca="false">IF($B$10="Mensuel",MAX(0,SUM($C$53:F53)-SUM($C$46:F46)),IF(MOD(MONTH(G16)-1,3)=0,MAX(0,SUM($C$53:F53)-SUM($C$46:F46)),0))</f>
        <v>0</v>
      </c>
      <c r="H46" s="19" t="n">
        <f aca="false">IF($B$10="Mensuel",MAX(0,SUM($C$53:G53)-SUM($C$46:G46)),IF(MOD(MONTH(H16)-1,3)=0,MAX(0,SUM($C$53:G53)-SUM($C$46:G46)),0))</f>
        <v>0</v>
      </c>
      <c r="I46" s="19" t="n">
        <f aca="false">IF($B$10="Mensuel",MAX(0,SUM($C$53:H53)-SUM($C$46:H46)),IF(MOD(MONTH(I16)-1,3)=0,MAX(0,SUM($C$53:H53)-SUM($C$46:H46)),0))</f>
        <v>2057</v>
      </c>
      <c r="J46" s="19" t="n">
        <f aca="false">IF($B$10="Mensuel",MAX(0,SUM($C$53:I53)-SUM($C$46:I46)),IF(MOD(MONTH(J16)-1,3)=0,MAX(0,SUM($C$53:I53)-SUM($C$46:I46)),0))</f>
        <v>0</v>
      </c>
      <c r="K46" s="19" t="n">
        <f aca="false">IF($B$10="Mensuel",MAX(0,SUM($C$53:J53)-SUM($C$46:J46)),IF(MOD(MONTH(K16)-1,3)=0,MAX(0,SUM($C$53:J53)-SUM($C$46:J46)),0))</f>
        <v>0</v>
      </c>
      <c r="L46" s="19" t="n">
        <f aca="false">IF($B$10="Mensuel",MAX(0,SUM($C$53:K53)-SUM($C$46:K46)),IF(MOD(MONTH(L16)-1,3)=0,MAX(0,SUM($C$53:K53)-SUM($C$46:K46)),0))</f>
        <v>1775.2</v>
      </c>
      <c r="M46" s="19" t="n">
        <f aca="false">IF($B$10="Mensuel",MAX(0,SUM($C$53:L53)-SUM($C$46:L46)),IF(MOD(MONTH(M16)-1,3)=0,MAX(0,SUM($C$53:L53)-SUM($C$46:L46)),0))</f>
        <v>0</v>
      </c>
      <c r="N46" s="19" t="n">
        <f aca="false">IF($B$10="Mensuel",MAX(0,SUM($C$53:M53)-SUM($C$46:M46)),IF(MOD(MONTH(N16)-1,3)=0,MAX(0,SUM($C$53:M53)-SUM($C$46:M46)),0))</f>
        <v>0</v>
      </c>
      <c r="O46" s="19" t="n">
        <f aca="false">SUM(C46:N46)</f>
        <v>5649.2</v>
      </c>
    </row>
    <row r="47" customFormat="false" ht="15" hidden="false" customHeight="false" outlineLevel="0" collapsed="false">
      <c r="A47" s="18" t="s">
        <v>56</v>
      </c>
      <c r="C47" s="20" t="n">
        <f aca="false">C42+C43+C44+C45+C46</f>
        <v>5031.2</v>
      </c>
      <c r="D47" s="20" t="n">
        <f aca="false">D42+D43+D44+D45+D46</f>
        <v>5031.2</v>
      </c>
      <c r="E47" s="20" t="n">
        <f aca="false">E42+E43+E44+E45+E46</f>
        <v>4988.8</v>
      </c>
      <c r="F47" s="20" t="n">
        <f aca="false">F42+F43+F44+F45+F46</f>
        <v>6848.2</v>
      </c>
      <c r="G47" s="20" t="n">
        <f aca="false">G42+G43+G44+G45+G46</f>
        <v>5116</v>
      </c>
      <c r="H47" s="20" t="n">
        <f aca="false">H42+H43+H44+H45+H46</f>
        <v>5116</v>
      </c>
      <c r="I47" s="20" t="n">
        <f aca="false">I42+I43+I44+I45+I46</f>
        <v>7130.6</v>
      </c>
      <c r="J47" s="20" t="n">
        <f aca="false">J42+J43+J44+J45+J46</f>
        <v>4689.2</v>
      </c>
      <c r="K47" s="20" t="n">
        <f aca="false">K42+K43+K44+K45+K46</f>
        <v>5073.6</v>
      </c>
      <c r="L47" s="20" t="n">
        <f aca="false">L42+L43+L44+L45+L46</f>
        <v>6467.2</v>
      </c>
      <c r="M47" s="20" t="n">
        <f aca="false">M42+M43+M44+M45+M46</f>
        <v>5158.4</v>
      </c>
      <c r="N47" s="20" t="n">
        <f aca="false">N42+N43+N44+N45+N46</f>
        <v>5200.8</v>
      </c>
      <c r="O47" s="20" t="n">
        <f aca="false">SUM(C47:N47)</f>
        <v>65851.2</v>
      </c>
    </row>
    <row r="49" customFormat="false" ht="15" hidden="false" customHeight="false" outlineLevel="0" collapsed="false">
      <c r="A49" s="3" t="s">
        <v>57</v>
      </c>
      <c r="B49" s="3"/>
      <c r="C49" s="3"/>
      <c r="D49" s="3"/>
      <c r="E49" s="3"/>
      <c r="F49" s="3"/>
      <c r="G49" s="3"/>
      <c r="H49" s="3"/>
      <c r="I49" s="3"/>
      <c r="J49" s="3"/>
      <c r="K49" s="3"/>
      <c r="L49" s="3"/>
      <c r="M49" s="3"/>
      <c r="N49" s="3"/>
      <c r="O49" s="3"/>
    </row>
    <row r="50" customFormat="false" ht="15" hidden="false" customHeight="false" outlineLevel="0" collapsed="false">
      <c r="A50" s="18" t="s">
        <v>58</v>
      </c>
      <c r="C50" s="21" t="n">
        <f aca="false">C28-C47</f>
        <v>488.8</v>
      </c>
      <c r="D50" s="21" t="n">
        <f aca="false">D28-D47</f>
        <v>248.8</v>
      </c>
      <c r="E50" s="21" t="n">
        <f aca="false">E28-E47</f>
        <v>531.2</v>
      </c>
      <c r="F50" s="21" t="n">
        <f aca="false">F28-F47</f>
        <v>-848.2</v>
      </c>
      <c r="G50" s="21" t="n">
        <f aca="false">G28-G47</f>
        <v>884</v>
      </c>
      <c r="H50" s="21" t="n">
        <f aca="false">H28-H47</f>
        <v>644</v>
      </c>
      <c r="I50" s="21" t="n">
        <f aca="false">I28-I47</f>
        <v>-890.6</v>
      </c>
      <c r="J50" s="21" t="n">
        <f aca="false">J28-J47</f>
        <v>1070.8</v>
      </c>
      <c r="K50" s="21" t="n">
        <f aca="false">K28-K47</f>
        <v>-1473.6</v>
      </c>
      <c r="L50" s="21" t="n">
        <f aca="false">L28-L47</f>
        <v>-227.2</v>
      </c>
      <c r="M50" s="21" t="n">
        <f aca="false">M28-M47</f>
        <v>1321.6</v>
      </c>
      <c r="N50" s="21" t="n">
        <f aca="false">N28-N47</f>
        <v>1039.2</v>
      </c>
      <c r="O50" s="20" t="n">
        <f aca="false">SUM(C50:N50)</f>
        <v>2788.8</v>
      </c>
    </row>
    <row r="51" customFormat="false" ht="15" hidden="false" customHeight="false" outlineLevel="0" collapsed="false">
      <c r="A51" s="18" t="s">
        <v>59</v>
      </c>
      <c r="C51" s="21" t="n">
        <f aca="false">$B$6+SUM($C$50:C50)</f>
        <v>3488.8</v>
      </c>
      <c r="D51" s="21" t="n">
        <f aca="false">$B$6+SUM($C$50:D50)</f>
        <v>3737.6</v>
      </c>
      <c r="E51" s="21" t="n">
        <f aca="false">$B$6+SUM($C$50:E50)</f>
        <v>4268.8</v>
      </c>
      <c r="F51" s="21" t="n">
        <f aca="false">$B$6+SUM($C$50:F50)</f>
        <v>3420.6</v>
      </c>
      <c r="G51" s="21" t="n">
        <f aca="false">$B$6+SUM($C$50:G50)</f>
        <v>4304.6</v>
      </c>
      <c r="H51" s="21" t="n">
        <f aca="false">$B$6+SUM($C$50:H50)</f>
        <v>4948.6</v>
      </c>
      <c r="I51" s="21" t="n">
        <f aca="false">$B$6+SUM($C$50:I50)</f>
        <v>4058</v>
      </c>
      <c r="J51" s="21" t="n">
        <f aca="false">$B$6+SUM($C$50:J50)</f>
        <v>5128.8</v>
      </c>
      <c r="K51" s="21" t="n">
        <f aca="false">$B$6+SUM($C$50:K50)</f>
        <v>3655.2</v>
      </c>
      <c r="L51" s="21" t="n">
        <f aca="false">$B$6+SUM($C$50:L50)</f>
        <v>3428</v>
      </c>
      <c r="M51" s="21" t="n">
        <f aca="false">$B$6+SUM($C$50:M50)</f>
        <v>4749.6</v>
      </c>
      <c r="N51" s="21" t="n">
        <f aca="false">$B$6+SUM($C$50:N50)</f>
        <v>5788.8</v>
      </c>
      <c r="O51" s="20" t="n">
        <f aca="false">N51</f>
        <v>5788.8</v>
      </c>
    </row>
    <row r="52" customFormat="false" ht="15" hidden="false" customHeight="false" outlineLevel="0" collapsed="false">
      <c r="A52" s="4" t="s">
        <v>60</v>
      </c>
      <c r="C52" s="19" t="n">
        <f aca="false">(C25+C26)-(C25+C26)/(1+$B$7)</f>
        <v>920</v>
      </c>
      <c r="D52" s="19" t="n">
        <f aca="false">(D25+D26)-(D25+D26)/(1+$B$7)</f>
        <v>880</v>
      </c>
      <c r="E52" s="19" t="n">
        <f aca="false">(E25+E26)-(E25+E26)/(1+$B$7)</f>
        <v>920</v>
      </c>
      <c r="F52" s="19" t="n">
        <f aca="false">(F25+F26)-(F25+F26)/(1+$B$7)</f>
        <v>1000</v>
      </c>
      <c r="G52" s="19" t="n">
        <f aca="false">(G25+G26)-(G25+G26)/(1+$B$7)</f>
        <v>1000</v>
      </c>
      <c r="H52" s="19" t="n">
        <f aca="false">(H25+H26)-(H25+H26)/(1+$B$7)</f>
        <v>960</v>
      </c>
      <c r="I52" s="19" t="n">
        <f aca="false">(I25+I26)-(I25+I26)/(1+$B$7)</f>
        <v>1040</v>
      </c>
      <c r="J52" s="19" t="n">
        <f aca="false">(J25+J26)-(J25+J26)/(1+$B$7)</f>
        <v>960</v>
      </c>
      <c r="K52" s="19" t="n">
        <f aca="false">(K25+K26)-(K25+K26)/(1+$B$7)</f>
        <v>600</v>
      </c>
      <c r="L52" s="19" t="n">
        <f aca="false">(L25+L26)-(L25+L26)/(1+$B$7)</f>
        <v>1040</v>
      </c>
      <c r="M52" s="19" t="n">
        <f aca="false">(M25+M26)-(M25+M26)/(1+$B$7)</f>
        <v>1080</v>
      </c>
      <c r="N52" s="19" t="n">
        <f aca="false">(N25+N26)-(N25+N26)/(1+$B$7)</f>
        <v>1040</v>
      </c>
      <c r="O52" s="19" t="n">
        <f aca="false">SUM(C52:N52)</f>
        <v>11440</v>
      </c>
    </row>
    <row r="53" customFormat="false" ht="15" hidden="false" customHeight="false" outlineLevel="0" collapsed="false">
      <c r="A53" s="4" t="s">
        <v>61</v>
      </c>
      <c r="C53" s="19" t="n">
        <f aca="false">C52-C41</f>
        <v>619</v>
      </c>
      <c r="D53" s="19" t="n">
        <f aca="false">D52-D41</f>
        <v>579</v>
      </c>
      <c r="E53" s="19" t="n">
        <f aca="false">E52-E41</f>
        <v>619</v>
      </c>
      <c r="F53" s="19" t="n">
        <f aca="false">F52-F41</f>
        <v>699</v>
      </c>
      <c r="G53" s="19" t="n">
        <f aca="false">G52-G41</f>
        <v>699</v>
      </c>
      <c r="H53" s="19" t="n">
        <f aca="false">H52-H41</f>
        <v>659</v>
      </c>
      <c r="I53" s="19" t="n">
        <f aca="false">I52-I41</f>
        <v>739</v>
      </c>
      <c r="J53" s="19" t="n">
        <f aca="false">J52-J41</f>
        <v>737.2</v>
      </c>
      <c r="K53" s="19" t="n">
        <f aca="false">K52-K41</f>
        <v>299</v>
      </c>
      <c r="L53" s="19" t="n">
        <f aca="false">L52-L41</f>
        <v>739</v>
      </c>
      <c r="M53" s="19" t="n">
        <f aca="false">M52-M41</f>
        <v>779</v>
      </c>
      <c r="N53" s="19" t="n">
        <f aca="false">N52-N41</f>
        <v>739</v>
      </c>
      <c r="O53" s="19" t="n">
        <f aca="false">SUM(C53:N53)</f>
        <v>7906.2</v>
      </c>
    </row>
    <row r="54" customFormat="false" ht="15" hidden="false" customHeight="false" outlineLevel="0" collapsed="false">
      <c r="A54" s="4" t="s">
        <v>62</v>
      </c>
      <c r="C54" s="19" t="n">
        <f aca="false">MAX(0,SUM($C$53:C53)-SUM($C$46:C46))</f>
        <v>619</v>
      </c>
      <c r="D54" s="19" t="n">
        <f aca="false">MAX(0,SUM($C$53:D53)-SUM($C$46:D46))</f>
        <v>1198</v>
      </c>
      <c r="E54" s="19" t="n">
        <f aca="false">MAX(0,SUM($C$53:E53)-SUM($C$46:E46))</f>
        <v>1817</v>
      </c>
      <c r="F54" s="19" t="n">
        <f aca="false">MAX(0,SUM($C$53:F53)-SUM($C$46:F46))</f>
        <v>699</v>
      </c>
      <c r="G54" s="19" t="n">
        <f aca="false">MAX(0,SUM($C$53:G53)-SUM($C$46:G46))</f>
        <v>1398</v>
      </c>
      <c r="H54" s="19" t="n">
        <f aca="false">MAX(0,SUM($C$53:H53)-SUM($C$46:H46))</f>
        <v>2057</v>
      </c>
      <c r="I54" s="19" t="n">
        <f aca="false">MAX(0,SUM($C$53:I53)-SUM($C$46:I46))</f>
        <v>739</v>
      </c>
      <c r="J54" s="19" t="n">
        <f aca="false">MAX(0,SUM($C$53:J53)-SUM($C$46:J46))</f>
        <v>1476.2</v>
      </c>
      <c r="K54" s="19" t="n">
        <f aca="false">MAX(0,SUM($C$53:K53)-SUM($C$46:K46))</f>
        <v>1775.2</v>
      </c>
      <c r="L54" s="19" t="n">
        <f aca="false">MAX(0,SUM($C$53:L53)-SUM($C$46:L46))</f>
        <v>739</v>
      </c>
      <c r="M54" s="19" t="n">
        <f aca="false">MAX(0,SUM($C$53:M53)-SUM($C$46:M46))</f>
        <v>1518</v>
      </c>
      <c r="N54" s="19" t="n">
        <f aca="false">MAX(0,SUM($C$53:N53)-SUM($C$46:N46))</f>
        <v>2257</v>
      </c>
    </row>
    <row r="55" customFormat="false" ht="15" hidden="false" customHeight="false" outlineLevel="0" collapsed="false">
      <c r="A55" s="18" t="s">
        <v>63</v>
      </c>
      <c r="C55" s="21" t="n">
        <f aca="false">C51-C54</f>
        <v>2869.8</v>
      </c>
      <c r="D55" s="21" t="n">
        <f aca="false">D51-D54</f>
        <v>2539.6</v>
      </c>
      <c r="E55" s="21" t="n">
        <f aca="false">E51-E54</f>
        <v>2451.8</v>
      </c>
      <c r="F55" s="21" t="n">
        <f aca="false">F51-F54</f>
        <v>2721.6</v>
      </c>
      <c r="G55" s="21" t="n">
        <f aca="false">G51-G54</f>
        <v>2906.6</v>
      </c>
      <c r="H55" s="21" t="n">
        <f aca="false">H51-H54</f>
        <v>2891.6</v>
      </c>
      <c r="I55" s="21" t="n">
        <f aca="false">I51-I54</f>
        <v>3319</v>
      </c>
      <c r="J55" s="21" t="n">
        <f aca="false">J51-J54</f>
        <v>3652.6</v>
      </c>
      <c r="K55" s="21" t="n">
        <f aca="false">K51-K54</f>
        <v>1880</v>
      </c>
      <c r="L55" s="21" t="n">
        <f aca="false">L51-L54</f>
        <v>2689</v>
      </c>
      <c r="M55" s="21" t="n">
        <f aca="false">M51-M54</f>
        <v>3231.6</v>
      </c>
      <c r="N55" s="21" t="n">
        <f aca="false">N51-N54</f>
        <v>3531.8</v>
      </c>
      <c r="O55" s="20" t="n">
        <f aca="false">N55</f>
        <v>3531.8</v>
      </c>
    </row>
    <row r="56" customFormat="false" ht="15" hidden="false" customHeight="false" outlineLevel="0" collapsed="false">
      <c r="A56" s="4" t="s">
        <v>64</v>
      </c>
      <c r="C56" s="19" t="n">
        <f aca="false">SUM($C$22:C22)-SUM($C$25:C26)</f>
        <v>-240</v>
      </c>
      <c r="D56" s="19" t="n">
        <f aca="false">SUM($C$22:D22)-SUM($C$25:D26)</f>
        <v>0</v>
      </c>
      <c r="E56" s="19" t="n">
        <f aca="false">SUM($C$22:E22)-SUM($C$25:E26)</f>
        <v>480</v>
      </c>
      <c r="F56" s="19" t="n">
        <f aca="false">SUM($C$22:F22)-SUM($C$25:F26)</f>
        <v>480</v>
      </c>
      <c r="G56" s="19" t="n">
        <f aca="false">SUM($C$22:G22)-SUM($C$25:G26)</f>
        <v>240</v>
      </c>
      <c r="H56" s="19" t="n">
        <f aca="false">SUM($C$22:H22)-SUM($C$25:H26)</f>
        <v>720</v>
      </c>
      <c r="I56" s="19" t="n">
        <f aca="false">SUM($C$22:I22)-SUM($C$25:I26)</f>
        <v>240</v>
      </c>
      <c r="J56" s="19" t="n">
        <f aca="false">SUM($C$22:J22)-SUM($C$25:J26)</f>
        <v>-1920</v>
      </c>
      <c r="K56" s="19" t="n">
        <f aca="false">SUM($C$22:K22)-SUM($C$25:K26)</f>
        <v>720</v>
      </c>
      <c r="L56" s="19" t="n">
        <f aca="false">SUM($C$22:L22)-SUM($C$25:L26)</f>
        <v>960</v>
      </c>
      <c r="M56" s="19" t="n">
        <f aca="false">SUM($C$22:M22)-SUM($C$25:M26)</f>
        <v>720</v>
      </c>
      <c r="N56" s="19" t="n">
        <f aca="false">SUM($C$22:N22)-SUM($C$25:N26)</f>
        <v>0</v>
      </c>
    </row>
    <row r="58" customFormat="false" ht="27.75" hidden="false" customHeight="true" outlineLevel="0" collapsed="false">
      <c r="A58" s="22" t="s">
        <v>65</v>
      </c>
      <c r="B58" s="22"/>
      <c r="C58" s="22"/>
      <c r="D58" s="22"/>
      <c r="E58" s="22"/>
      <c r="F58" s="22"/>
      <c r="G58" s="22"/>
      <c r="H58" s="22"/>
      <c r="I58" s="22"/>
      <c r="J58" s="22"/>
      <c r="K58" s="22"/>
      <c r="L58" s="22"/>
      <c r="M58" s="22"/>
      <c r="N58" s="22"/>
      <c r="O58" s="22"/>
    </row>
  </sheetData>
  <sheetProtection sheet="true" formatCells="false" formatColumns="false" formatRows="false"/>
  <mergeCells count="12">
    <mergeCell ref="C5:O5"/>
    <mergeCell ref="C6:O6"/>
    <mergeCell ref="C7:O7"/>
    <mergeCell ref="C8:O8"/>
    <mergeCell ref="C9:O9"/>
    <mergeCell ref="C10:O10"/>
    <mergeCell ref="C11:O11"/>
    <mergeCell ref="C12:O12"/>
    <mergeCell ref="C13:O13"/>
    <mergeCell ref="C14:O14"/>
    <mergeCell ref="C15:O15"/>
    <mergeCell ref="A58:O58"/>
  </mergeCells>
  <conditionalFormatting sqref="C50:O50">
    <cfRule type="cellIs" priority="2" operator="lessThan" aboveAverage="0" equalAverage="0" bottom="0" percent="0" rank="0" text="" dxfId="0">
      <formula>0</formula>
    </cfRule>
  </conditionalFormatting>
  <conditionalFormatting sqref="C51:O51">
    <cfRule type="cellIs" priority="3" operator="lessThan" aboveAverage="0" equalAverage="0" bottom="0" percent="0" rank="0" text="" dxfId="0">
      <formula>0</formula>
    </cfRule>
  </conditionalFormatting>
  <conditionalFormatting sqref="C55:O55">
    <cfRule type="cellIs" priority="4" operator="lessThan" aboveAverage="0" equalAverage="0" bottom="0" percent="0" rank="0" text="" dxfId="0">
      <formula>0</formula>
    </cfRule>
  </conditionalFormatting>
  <dataValidations count="1">
    <dataValidation allowBlank="false" errorStyle="stop" operator="between" showDropDown="false" showErrorMessage="false" showInputMessage="false" sqref="B10" type="list">
      <formula1>"Trimestriel,Mensuel"</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18.55" hidden="false" customHeight="false" outlineLevel="0" collapsed="false">
      <c r="B1" s="1" t="s">
        <v>66</v>
      </c>
    </row>
    <row r="3" customFormat="false" ht="15" hidden="false" customHeight="false" outlineLevel="0" collapsed="false">
      <c r="B3" s="23" t="s">
        <v>67</v>
      </c>
    </row>
    <row r="4" customFormat="false" ht="23.85" hidden="false" customHeight="false" outlineLevel="0" collapsed="false">
      <c r="B4" s="24" t="s">
        <v>68</v>
      </c>
    </row>
    <row r="5" customFormat="false" ht="15" hidden="false" customHeight="false" outlineLevel="0" collapsed="false">
      <c r="B5" s="23" t="s">
        <v>69</v>
      </c>
    </row>
    <row r="6" customFormat="false" ht="15" hidden="false" customHeight="false" outlineLevel="0" collapsed="false">
      <c r="B6" s="25" t="s">
        <v>70</v>
      </c>
    </row>
    <row r="7" customFormat="false" ht="15" hidden="false" customHeight="false" outlineLevel="0" collapsed="false">
      <c r="B7" s="26" t="s">
        <v>71</v>
      </c>
    </row>
    <row r="8" customFormat="false" ht="15" hidden="false" customHeight="false" outlineLevel="0" collapsed="false">
      <c r="B8" s="23" t="s">
        <v>72</v>
      </c>
    </row>
    <row r="9" customFormat="false" ht="23.85" hidden="false" customHeight="false" outlineLevel="0" collapsed="false">
      <c r="B9" s="24" t="s">
        <v>73</v>
      </c>
    </row>
    <row r="10" customFormat="false" ht="23.85" hidden="false" customHeight="false" outlineLevel="0" collapsed="false">
      <c r="B10" s="24" t="s">
        <v>74</v>
      </c>
    </row>
    <row r="11" customFormat="false" ht="23.85" hidden="false" customHeight="false" outlineLevel="0" collapsed="false">
      <c r="B11" s="24" t="s">
        <v>75</v>
      </c>
    </row>
    <row r="12" customFormat="false" ht="15" hidden="false" customHeight="false" outlineLevel="0" collapsed="false">
      <c r="B12" s="23" t="s">
        <v>76</v>
      </c>
    </row>
    <row r="13" customFormat="false" ht="23.85" hidden="false" customHeight="false" outlineLevel="0" collapsed="false">
      <c r="B13" s="24" t="s">
        <v>77</v>
      </c>
    </row>
    <row r="14" customFormat="false" ht="46.25" hidden="false" customHeight="false" outlineLevel="0" collapsed="false">
      <c r="B14" s="24" t="s">
        <v>78</v>
      </c>
    </row>
    <row r="15" customFormat="false" ht="23.85" hidden="false" customHeight="false" outlineLevel="0" collapsed="false">
      <c r="B15" s="24" t="s">
        <v>79</v>
      </c>
    </row>
    <row r="16" customFormat="false" ht="15" hidden="false" customHeight="false" outlineLevel="0" collapsed="false">
      <c r="B16" s="23" t="s">
        <v>80</v>
      </c>
    </row>
    <row r="17" customFormat="false" ht="46.25" hidden="false" customHeight="false" outlineLevel="0" collapsed="false">
      <c r="B17" s="24" t="s">
        <v>81</v>
      </c>
    </row>
    <row r="18" customFormat="false" ht="15" hidden="false" customHeight="false" outlineLevel="0" collapsed="false">
      <c r="B18" s="23" t="s">
        <v>82</v>
      </c>
    </row>
    <row r="19" customFormat="false" ht="35.05" hidden="false" customHeight="false" outlineLevel="0" collapsed="false">
      <c r="B19" s="24" t="s">
        <v>83</v>
      </c>
    </row>
    <row r="20" customFormat="false" ht="15" hidden="false" customHeight="false" outlineLevel="0" collapsed="false">
      <c r="B20" s="23" t="s">
        <v>84</v>
      </c>
    </row>
    <row r="21" customFormat="false" ht="22.35" hidden="false" customHeight="false" outlineLevel="0" collapsed="false">
      <c r="B21" s="27" t="s">
        <v>85</v>
      </c>
    </row>
    <row r="22" customFormat="false" ht="22.35" hidden="false" customHeight="false" outlineLevel="0" collapsed="false">
      <c r="B22" s="27" t="s">
        <v>86</v>
      </c>
    </row>
    <row r="23" customFormat="false" ht="15" hidden="false" customHeight="false" outlineLevel="0" collapsed="false">
      <c r="B23" s="27" t="s">
        <v>87</v>
      </c>
    </row>
  </sheetData>
  <sheetProtection sheet="true" formatCells="fals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2026-10-10T11:19:34Z</dcterms:created>
  <dc:creator>openpyxl</dc:creator>
  <dc:description/>
  <dc:language>en-US</dc:language>
  <cp:lastModifiedBy/>
  <dcterms:modified xsi:type="dcterms:W3CDTF">2026-10-10T11:19:34Z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