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Simulateur" sheetId="1" state="visible" r:id="rId3"/>
    <sheet name="Mode d'emploi" sheetId="2" state="visible" r:id="rId4"/>
  </sheet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Unknown Author</author>
  </authors>
  <commentList>
    <comment ref="B26" authorId="0">
      <text>
        <r>
          <rPr>
            <sz val="10"/>
            <rFont val="Arial"/>
            <family val="2"/>
          </rPr>
          <t xml:space="preserve">Les plateformes ne publient pas toutes un taux unique. Vérifie le taux appliqué sur tes relevés de courses.</t>
        </r>
      </text>
      <mc:AlternateContent>
        <mc:Choice Requires="v2">
          <commentPr autoFill="true" autoScale="false" colHidden="false" locked="false" rowHidden="false" textHAlign="justify" textVAlign="top">
            <anchor moveWithCells="false" sizeWithCells="false">
              <xdr:from>
                <xdr:col>0</xdr:col>
                <xdr:colOff>79</xdr:colOff>
                <xdr:row>0</xdr:row>
                <xdr:rowOff>7</xdr:rowOff>
              </xdr:from>
              <xdr:to>
                <xdr:col>1</xdr:col>
                <xdr:colOff>-75</xdr:colOff>
                <xdr:row>6</xdr:row>
                <xdr:rowOff>2</xdr:rowOff>
              </xdr:to>
            </anchor>
          </commentPr>
        </mc:Choice>
        <mc:Fallback/>
      </mc:AlternateContent>
    </comment>
    <comment ref="B28" authorId="0">
      <text>
        <r>
          <rPr>
            <sz val="10"/>
            <rFont val="Arial"/>
            <family val="2"/>
          </rPr>
          <t xml:space="preserve">Source : entreprendre.service-public.gouv.fr/vosdroits/F36232. Calcul prudent : cotisations sur le prix payé par le client, commission comprise. Fais valider cette base par ton comptable.</t>
        </r>
      </text>
      <mc:AlternateContent>
        <mc:Choice Requires="v2">
          <commentPr autoFill="true" autoScale="false" colHidden="false" locked="false" rowHidden="false" textHAlign="justify" textVAlign="top">
            <anchor moveWithCells="false" sizeWithCells="false">
              <xdr:from>
                <xdr:col>0</xdr:col>
                <xdr:colOff>79</xdr:colOff>
                <xdr:row>0</xdr:row>
                <xdr:rowOff>7</xdr:rowOff>
              </xdr:from>
              <xdr:to>
                <xdr:col>1</xdr:col>
                <xdr:colOff>-75</xdr:colOff>
                <xdr:row>6</xdr:row>
                <xdr:rowOff>2</xdr:rowOff>
              </xdr:to>
            </anchor>
          </commentPr>
        </mc:Choice>
        <mc:Fallback/>
      </mc:AlternateContent>
    </comment>
  </commentList>
</comments>
</file>

<file path=xl/sharedStrings.xml><?xml version="1.0" encoding="utf-8"?>
<sst xmlns="http://schemas.openxmlformats.org/spreadsheetml/2006/main" count="115" uniqueCount="105">
  <si>
    <t xml:space="preserve">Simulateur de rentabilité VTC</t>
  </si>
  <si>
    <t xml:space="preserve">Exemple prérempli : Samir, micro-entrepreneur à Saint-Denis, berline hybride en location longue durée (leçon 15-01). Cases jaunes = à remplir. Montants hors TVA.</t>
  </si>
  <si>
    <t xml:space="preserve">1. Charges fixes mensuelles</t>
  </si>
  <si>
    <t xml:space="preserve">Location longue durée du véhicule</t>
  </si>
  <si>
    <t xml:space="preserve">€ par mois</t>
  </si>
  <si>
    <t xml:space="preserve">Assurance VTC (RC circulation transport de personnes + RC pro)</t>
  </si>
  <si>
    <t xml:space="preserve">Autres fixes (téléphone, comptable, banque, carte et registre amortis)</t>
  </si>
  <si>
    <t xml:space="preserve">Autre charge fixe (à compléter)</t>
  </si>
  <si>
    <t xml:space="preserve">Total des charges fixes</t>
  </si>
  <si>
    <t xml:space="preserve">2. Charges variables</t>
  </si>
  <si>
    <t xml:space="preserve">Consommation</t>
  </si>
  <si>
    <t xml:space="preserve">litres aux 100 km</t>
  </si>
  <si>
    <t xml:space="preserve">Prix du carburant</t>
  </si>
  <si>
    <t xml:space="preserve">€ par litre</t>
  </si>
  <si>
    <t xml:space="preserve">Coût carburant par km (arrondi au centime)</t>
  </si>
  <si>
    <t xml:space="preserve">€ par km, calcul automatique</t>
  </si>
  <si>
    <t xml:space="preserve">Entretien et pneus</t>
  </si>
  <si>
    <t xml:space="preserve">€ par km</t>
  </si>
  <si>
    <t xml:space="preserve">Total des charges variables par km</t>
  </si>
  <si>
    <t xml:space="preserve">3. Activité</t>
  </si>
  <si>
    <t xml:space="preserve">Kilomètres parcourus par mois (tous)</t>
  </si>
  <si>
    <t xml:space="preserve">km</t>
  </si>
  <si>
    <t xml:space="preserve">Part des kilomètres à vide</t>
  </si>
  <si>
    <t xml:space="preserve">approches, retours, attente en roulant</t>
  </si>
  <si>
    <t xml:space="preserve">Kilomètres en charge (avec client)</t>
  </si>
  <si>
    <t xml:space="preserve">km facturés</t>
  </si>
  <si>
    <t xml:space="preserve">Heures connectées par mois</t>
  </si>
  <si>
    <t xml:space="preserve">heures</t>
  </si>
  <si>
    <t xml:space="preserve">4. Revenu visé, commission et cotisations</t>
  </si>
  <si>
    <t xml:space="preserve">Revenu net visé par mois (avant impôt sur le revenu)</t>
  </si>
  <si>
    <t xml:space="preserve">Commission de la plateforme</t>
  </si>
  <si>
    <t xml:space="preserve">hypothèse du cours ; le taux réel varie selon la plateforme et la course : lis tes relevés</t>
  </si>
  <si>
    <t xml:space="preserve">Part de ta clientèle directe (scénario mixte)</t>
  </si>
  <si>
    <t xml:space="preserve">part du chiffre d'affaires venant de tes propres clients, sans commission</t>
  </si>
  <si>
    <t xml:space="preserve">Taux de cotisations sociales</t>
  </si>
  <si>
    <t xml:space="preserve">21,2 % en 2026, micro-entrepreneur, prestations de services (BIC)</t>
  </si>
  <si>
    <t xml:space="preserve">5. Chiffre d'affaires nécessaire pour ton revenu visé (méthode de la leçon 15-01)</t>
  </si>
  <si>
    <t xml:space="preserve">Pour un mois</t>
  </si>
  <si>
    <t xml:space="preserve">Plateformes seules</t>
  </si>
  <si>
    <t xml:space="preserve">Mixte</t>
  </si>
  <si>
    <t xml:space="preserve">Écart</t>
  </si>
  <si>
    <t xml:space="preserve">Part de clientèle directe</t>
  </si>
  <si>
    <t xml:space="preserve">Taux moyen de commission</t>
  </si>
  <si>
    <t xml:space="preserve">commission × part plateformes</t>
  </si>
  <si>
    <t xml:space="preserve">Reste par euro HT payé par les clients</t>
  </si>
  <si>
    <t xml:space="preserve">après commission et cotisations</t>
  </si>
  <si>
    <t xml:space="preserve">Coût mensuel sans rémunération</t>
  </si>
  <si>
    <t xml:space="preserve">charges fixes + charges variables (tous les km)</t>
  </si>
  <si>
    <t xml:space="preserve">CHIFFRE D'AFFAIRES HT NÉCESSAIRE</t>
  </si>
  <si>
    <t xml:space="preserve">(coûts + revenu) ÷ reste par euro</t>
  </si>
  <si>
    <t xml:space="preserve">dont clientèle directe</t>
  </si>
  <si>
    <t xml:space="preserve">Commission des plateformes</t>
  </si>
  <si>
    <t xml:space="preserve">Cotisations sociales</t>
  </si>
  <si>
    <t xml:space="preserve">sur le prix payé par les clients (calcul prudent)</t>
  </si>
  <si>
    <t xml:space="preserve">Revenu net (contrôle)</t>
  </si>
  <si>
    <t xml:space="preserve">doit être égal au revenu visé</t>
  </si>
  <si>
    <t xml:space="preserve">Chiffre d'affaires HT par heure connectée</t>
  </si>
  <si>
    <t xml:space="preserve">ce que paient les clients</t>
  </si>
  <si>
    <t xml:space="preserve">Gain net par heure connectée</t>
  </si>
  <si>
    <t xml:space="preserve">ce qu'il te reste</t>
  </si>
  <si>
    <t xml:space="preserve">Gain net par km parcouru</t>
  </si>
  <si>
    <t xml:space="preserve">y compris les km à vide</t>
  </si>
  <si>
    <t xml:space="preserve">Seuil de rentabilité (revenu nul)</t>
  </si>
  <si>
    <t xml:space="preserve">chiffre d'affaires HT qui couvre seulement coûts et cotisations</t>
  </si>
  <si>
    <t xml:space="preserve">Chiffre d'affaires annuel HT (× 12)</t>
  </si>
  <si>
    <t xml:space="preserve">Contrôle TVA et plafond micro-entreprise</t>
  </si>
  <si>
    <t xml:space="preserve">Montants hors TVA. Au-delà du seuil de franchise, tu factures en plus la TVA (10 % pour un transport de personnes, 20 % pour une mise à disposition facturée à l'heure). Calcul prudent : cotisations sur le prix total payé par le client, commission comprise. Certains comptables retiennent le montant versé par la plateforme : fais valider ta base.</t>
  </si>
  <si>
    <t xml:space="preserve">6. Ton mois réel (tableau de bord, leçon 15-04)</t>
  </si>
  <si>
    <t xml:space="preserve">Chiffre d'affaires HT réalisé (prix payés par les clients)</t>
  </si>
  <si>
    <t xml:space="preserve">€ du mois : relevés des plateformes + factures directes</t>
  </si>
  <si>
    <t xml:space="preserve">Part de clientèle directe réalisée</t>
  </si>
  <si>
    <t xml:space="preserve">chiffre d'affaires direct ÷ chiffre d'affaires total</t>
  </si>
  <si>
    <t xml:space="preserve">Km parcourus dans le mois</t>
  </si>
  <si>
    <t xml:space="preserve">km au compteur</t>
  </si>
  <si>
    <t xml:space="preserve">Heures connectées dans le mois</t>
  </si>
  <si>
    <t xml:space="preserve">Commission payée</t>
  </si>
  <si>
    <t xml:space="preserve">€</t>
  </si>
  <si>
    <t xml:space="preserve">Cotisations</t>
  </si>
  <si>
    <t xml:space="preserve">Charges fixes + charges variables</t>
  </si>
  <si>
    <t xml:space="preserve">Revenu du mois</t>
  </si>
  <si>
    <t xml:space="preserve">€, à comparer au revenu visé</t>
  </si>
  <si>
    <t xml:space="preserve">€ par heure, à comparer à l'objectif ci-dessus</t>
  </si>
  <si>
    <t xml:space="preserve">Repères officiels 2026 (modifiables)</t>
  </si>
  <si>
    <t xml:space="preserve">Seuil de franchise en base de TVA, prestations de services</t>
  </si>
  <si>
    <t xml:space="preserve">entreprendre.service-public.gouv.fr/vosdroits/F21746 (seuil majoré : 41 250 €)</t>
  </si>
  <si>
    <t xml:space="preserve">Plafond micro-entreprise, prestations de services</t>
  </si>
  <si>
    <t xml:space="preserve">entreprendre.service-public.gouv.fr/vosdroits/F32353</t>
  </si>
  <si>
    <t xml:space="preserve">Mode d'emploi du simulateur VTC</t>
  </si>
  <si>
    <t xml:space="preserve">À quoi sert ce fichier</t>
  </si>
  <si>
    <t xml:space="preserve">Il calcule le chiffre d'affaires dont tu as besoin pour te verser le revenu que tu vises, ton gain net par heure connectée et par km, et compare deux façons de travailler : plateformes seules, ou mixte avec une part de clientèle directe (hôtels, entreprises). Il reprend la méthode et les chiffres de la leçon 15-01.</t>
  </si>
  <si>
    <t xml:space="preserve">Cases jaunes : à remplir. Feuille protégée sans mot de passe (Révision &gt; Ôter la protection).</t>
  </si>
  <si>
    <t xml:space="preserve">Cases vertes : résultats importants.</t>
  </si>
  <si>
    <t xml:space="preserve">Étapes</t>
  </si>
  <si>
    <t xml:space="preserve">1. Saisis tes charges fixes (véhicule, assurance, autres) et tes charges au km.</t>
  </si>
  <si>
    <t xml:space="preserve">2. Saisis tes km du mois, ta part de km à vide et tes heures connectées.</t>
  </si>
  <si>
    <t xml:space="preserve">3. Saisis ton revenu visé, la commission lue sur tes relevés, la part de clientèle directe que tu vises et ton taux de cotisations.</t>
  </si>
  <si>
    <t xml:space="preserve">4. Chaque fin de mois, remplis la partie 6 avec ton chiffre d'affaires réel : tu vois ton revenu et ton gain par heure réels.</t>
  </si>
  <si>
    <t xml:space="preserve">Ce que montre l'exemple de Samir</t>
  </si>
  <si>
    <t xml:space="preserve">Coûts : 960 € de charges fixes + 5 000 km × 0,14 € = 1 660 € par mois. Pour se verser 2 200 €, il doit faire payer à ses clients 7 175 € HT par mois en plateformes seules, mais 6 297 € HT avec 30 % de clientèle directe. Son gain net est de 12,22 € par heure connectée. En plateformes seules, son chiffre d'affaires annuel (86 100 €) dépasse le plafond de la micro-entreprise.</t>
  </si>
  <si>
    <t xml:space="preserve">Limites</t>
  </si>
  <si>
    <t xml:space="preserve">Simulation simplifiée qui ne remplace pas un expert-comptable : elle ne compte pas l'impôt sur le revenu, la contribution à la formation professionnelle, les congés, les pannes, ni la cotisation foncière des entreprises (CFE). Les cotisations sont calculées sur le prix payé par le client, commission comprise (calcul prudent) : fais valider cette base par ton comptable.</t>
  </si>
  <si>
    <t xml:space="preserve">Sources officielles (à jour au 10 octobre 2026)</t>
  </si>
  <si>
    <t xml:space="preserve">Cotisations micro-entrepreneur 2026 : https://entreprendre.service-public.gouv.fr/vosdroits/F36232</t>
  </si>
  <si>
    <t xml:space="preserve">Plafonds micro-entreprise 2026 : https://entreprendre.service-public.gouv.fr/vosdroits/F32353</t>
  </si>
  <si>
    <t xml:space="preserve">Franchise en base de TVA 2026 : https://entreprendre.service-public.gouv.fr/vosdroits/F21746</t>
  </si>
</sst>
</file>

<file path=xl/styles.xml><?xml version="1.0" encoding="utf-8"?>
<styleSheet xmlns="http://schemas.openxmlformats.org/spreadsheetml/2006/main">
  <numFmts count="9">
    <numFmt numFmtId="164" formatCode="General"/>
    <numFmt numFmtId="165" formatCode="#,##0.00&quot; €&quot;;\-#,##0.00&quot; €&quot;;\-"/>
    <numFmt numFmtId="166" formatCode="#,##0.0"/>
    <numFmt numFmtId="167" formatCode="#,##0"/>
    <numFmt numFmtId="168" formatCode="0.0%"/>
    <numFmt numFmtId="169" formatCode="\+0.0%;\-0.0%;\-"/>
    <numFmt numFmtId="170" formatCode="\+#,##0.00&quot; €&quot;;\-#,##0.00&quot; €&quot;;\-"/>
    <numFmt numFmtId="171" formatCode="#,##0&quot; €&quot;;\-#,##0&quot; €&quot;;\-"/>
    <numFmt numFmtId="172" formatCode="\+#,##0&quot; €&quot;;\-#,##0&quot; €&quot;;\-"/>
  </numFmts>
  <fonts count="16">
    <font>
      <sz val="11"/>
      <color theme="1"/>
      <name val="Calibri"/>
      <family val="2"/>
      <charset val="1"/>
    </font>
    <font>
      <sz val="10"/>
      <name val="Arial"/>
      <family val="0"/>
    </font>
    <font>
      <sz val="10"/>
      <name val="Arial"/>
      <family val="0"/>
    </font>
    <font>
      <sz val="10"/>
      <name val="Arial"/>
      <family val="0"/>
    </font>
    <font>
      <b val="true"/>
      <sz val="15"/>
      <color rgb="FF1F3864"/>
      <name val="Arial"/>
      <family val="0"/>
      <charset val="1"/>
    </font>
    <font>
      <i val="true"/>
      <sz val="9"/>
      <color rgb="FF595959"/>
      <name val="Arial"/>
      <family val="0"/>
      <charset val="1"/>
    </font>
    <font>
      <b val="true"/>
      <sz val="10"/>
      <color rgb="FF1F3864"/>
      <name val="Arial"/>
      <family val="0"/>
      <charset val="1"/>
    </font>
    <font>
      <sz val="10"/>
      <color rgb="FF000000"/>
      <name val="Arial"/>
      <family val="0"/>
      <charset val="1"/>
    </font>
    <font>
      <sz val="10"/>
      <color rgb="FF0000FF"/>
      <name val="Arial"/>
      <family val="0"/>
      <charset val="1"/>
    </font>
    <font>
      <sz val="10"/>
      <color rgb="FF595959"/>
      <name val="Arial"/>
      <family val="0"/>
      <charset val="1"/>
    </font>
    <font>
      <b val="true"/>
      <sz val="10"/>
      <color rgb="FF000000"/>
      <name val="Arial"/>
      <family val="0"/>
      <charset val="1"/>
    </font>
    <font>
      <b val="true"/>
      <sz val="10"/>
      <name val="Arial"/>
      <family val="0"/>
      <charset val="1"/>
    </font>
    <font>
      <sz val="10"/>
      <name val="Arial"/>
      <family val="0"/>
      <charset val="1"/>
    </font>
    <font>
      <b val="true"/>
      <sz val="10"/>
      <color rgb="FFFFFFFF"/>
      <name val="Arial"/>
      <family val="0"/>
      <charset val="1"/>
    </font>
    <font>
      <sz val="10"/>
      <name val="Arial"/>
      <family val="2"/>
    </font>
    <font>
      <b val="true"/>
      <sz val="11"/>
      <color rgb="FF1F3864"/>
      <name val="Arial"/>
      <family val="0"/>
      <charset val="1"/>
    </font>
  </fonts>
  <fills count="6">
    <fill>
      <patternFill patternType="none"/>
    </fill>
    <fill>
      <patternFill patternType="gray125"/>
    </fill>
    <fill>
      <patternFill patternType="solid">
        <fgColor rgb="FFD9E2F3"/>
        <bgColor rgb="FFE2EFDA"/>
      </patternFill>
    </fill>
    <fill>
      <patternFill patternType="solid">
        <fgColor rgb="FFFFF2CC"/>
        <bgColor rgb="FFE2EFDA"/>
      </patternFill>
    </fill>
    <fill>
      <patternFill patternType="solid">
        <fgColor rgb="FFE2EFDA"/>
        <bgColor rgb="FFD9E2F3"/>
      </patternFill>
    </fill>
    <fill>
      <patternFill patternType="solid">
        <fgColor rgb="FF1F3864"/>
        <bgColor rgb="FF33333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5" fontId="8" fillId="3" borderId="1" xfId="0" applyFont="true" applyBorder="true" applyAlignment="false" applyProtection="true">
      <alignment horizontal="general" vertical="bottom" textRotation="0" wrapText="false" indent="0" shrinkToFit="false"/>
      <protection locked="false" hidden="false"/>
    </xf>
    <xf numFmtId="164" fontId="9" fillId="0" borderId="0" xfId="0" applyFont="true" applyBorder="true" applyAlignment="true" applyProtection="false">
      <alignment horizontal="general" vertical="center" textRotation="0" wrapText="false" indent="0" shrinkToFit="false"/>
      <protection locked="true" hidden="false"/>
    </xf>
    <xf numFmtId="164" fontId="10" fillId="0" borderId="0" xfId="0" applyFont="true" applyBorder="false" applyAlignment="true" applyProtection="false">
      <alignment horizontal="general" vertical="center" textRotation="0" wrapText="false" indent="0" shrinkToFit="false"/>
      <protection locked="true" hidden="false"/>
    </xf>
    <xf numFmtId="165" fontId="11" fillId="4"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true">
      <alignment horizontal="general" vertical="bottom" textRotation="0" wrapText="false" indent="0" shrinkToFit="false"/>
      <protection locked="false" hidden="false"/>
    </xf>
    <xf numFmtId="165" fontId="12" fillId="0"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true">
      <alignment horizontal="general" vertical="bottom" textRotation="0" wrapText="false" indent="0" shrinkToFit="false"/>
      <protection locked="false" hidden="false"/>
    </xf>
    <xf numFmtId="168" fontId="8" fillId="3" borderId="1" xfId="0" applyFont="true" applyBorder="true" applyAlignment="false" applyProtection="true">
      <alignment horizontal="general" vertical="bottom" textRotation="0" wrapText="false" indent="0" shrinkToFit="false"/>
      <protection locked="false" hidden="false"/>
    </xf>
    <xf numFmtId="167" fontId="12" fillId="0" borderId="1" xfId="0" applyFont="true" applyBorder="true" applyAlignment="false" applyProtection="false">
      <alignment horizontal="general" vertical="bottom" textRotation="0" wrapText="false" indent="0" shrinkToFit="false"/>
      <protection locked="true" hidden="false"/>
    </xf>
    <xf numFmtId="164" fontId="13" fillId="5" borderId="0" xfId="0" applyFont="true" applyBorder="false" applyAlignment="true" applyProtection="false">
      <alignment horizontal="left" vertical="bottom" textRotation="0" wrapText="false" indent="0" shrinkToFit="false"/>
      <protection locked="true" hidden="false"/>
    </xf>
    <xf numFmtId="164" fontId="13" fillId="5" borderId="0" xfId="0" applyFont="true" applyBorder="false" applyAlignment="true" applyProtection="false">
      <alignment horizontal="center" vertical="bottom" textRotation="0" wrapText="false" indent="0" shrinkToFit="false"/>
      <protection locked="true" hidden="false"/>
    </xf>
    <xf numFmtId="168" fontId="12" fillId="0"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center" textRotation="0" wrapText="false" indent="0" shrinkToFit="false"/>
      <protection locked="true" hidden="false"/>
    </xf>
    <xf numFmtId="169" fontId="12" fillId="0" borderId="1" xfId="0" applyFont="true" applyBorder="true" applyAlignment="false" applyProtection="false">
      <alignment horizontal="general" vertical="bottom" textRotation="0" wrapText="false" indent="0" shrinkToFit="false"/>
      <protection locked="true" hidden="false"/>
    </xf>
    <xf numFmtId="170" fontId="12" fillId="0" borderId="1" xfId="0" applyFont="true" applyBorder="true" applyAlignment="false" applyProtection="false">
      <alignment horizontal="general" vertical="bottom" textRotation="0" wrapText="false" indent="0" shrinkToFit="false"/>
      <protection locked="true" hidden="false"/>
    </xf>
    <xf numFmtId="171" fontId="12" fillId="0" borderId="1" xfId="0" applyFont="true" applyBorder="true" applyAlignment="false" applyProtection="false">
      <alignment horizontal="general" vertical="bottom" textRotation="0" wrapText="false" indent="0" shrinkToFit="false"/>
      <protection locked="true" hidden="false"/>
    </xf>
    <xf numFmtId="172" fontId="12" fillId="0" borderId="1" xfId="0" applyFont="true" applyBorder="true" applyAlignment="false" applyProtection="false">
      <alignment horizontal="general" vertical="bottom" textRotation="0" wrapText="false" indent="0" shrinkToFit="false"/>
      <protection locked="true" hidden="false"/>
    </xf>
    <xf numFmtId="171" fontId="11" fillId="4" borderId="1" xfId="0" applyFont="true" applyBorder="true" applyAlignment="false" applyProtection="false">
      <alignment horizontal="general" vertical="bottom" textRotation="0" wrapText="false" indent="0" shrinkToFit="false"/>
      <protection locked="true" hidden="false"/>
    </xf>
    <xf numFmtId="172" fontId="11" fillId="4" borderId="1" xfId="0" applyFont="true" applyBorder="true" applyAlignment="false" applyProtection="false">
      <alignment horizontal="general" vertical="bottom" textRotation="0" wrapText="false" indent="0" shrinkToFit="false"/>
      <protection locked="true" hidden="false"/>
    </xf>
    <xf numFmtId="170" fontId="11" fillId="4" borderId="1" xfId="0" applyFont="true" applyBorder="true" applyAlignment="false" applyProtection="false">
      <alignment horizontal="general" vertical="bottom" textRotation="0" wrapText="fals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71" fontId="8" fillId="3" borderId="1" xfId="0" applyFont="true" applyBorder="true" applyAlignment="false" applyProtection="true">
      <alignment horizontal="general" vertical="bottom" textRotation="0" wrapText="false" indent="0" shrinkToFit="false"/>
      <protection locked="false" hidden="false"/>
    </xf>
    <xf numFmtId="164" fontId="15" fillId="2"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8" fillId="3" borderId="0" xfId="0" applyFont="true" applyBorder="false" applyAlignment="true" applyProtection="false">
      <alignment horizontal="general" vertical="top" textRotation="0" wrapText="true" indent="0" shrinkToFit="false"/>
      <protection locked="true" hidden="false"/>
    </xf>
    <xf numFmtId="164" fontId="11" fillId="4"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6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4"/>
    <col collapsed="false" customWidth="true" hidden="false" outlineLevel="0" max="4" min="2" style="0" width="17"/>
    <col collapsed="false" customWidth="true" hidden="false" outlineLevel="0" max="5" min="5" style="0" width="44"/>
  </cols>
  <sheetData>
    <row r="1" customFormat="false" ht="18.5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3"/>
      <c r="C4" s="3"/>
      <c r="D4" s="3"/>
      <c r="E4" s="3"/>
    </row>
    <row r="5" customFormat="false" ht="15" hidden="false" customHeight="false" outlineLevel="0" collapsed="false">
      <c r="A5" s="4" t="s">
        <v>3</v>
      </c>
      <c r="B5" s="5" t="n">
        <v>590</v>
      </c>
      <c r="C5" s="6" t="s">
        <v>4</v>
      </c>
      <c r="D5" s="6"/>
      <c r="E5" s="6"/>
    </row>
    <row r="6" customFormat="false" ht="15" hidden="false" customHeight="false" outlineLevel="0" collapsed="false">
      <c r="A6" s="4" t="s">
        <v>5</v>
      </c>
      <c r="B6" s="5" t="n">
        <v>250</v>
      </c>
      <c r="C6" s="6" t="s">
        <v>4</v>
      </c>
      <c r="D6" s="6"/>
      <c r="E6" s="6"/>
    </row>
    <row r="7" customFormat="false" ht="15" hidden="false" customHeight="false" outlineLevel="0" collapsed="false">
      <c r="A7" s="4" t="s">
        <v>6</v>
      </c>
      <c r="B7" s="5" t="n">
        <v>120</v>
      </c>
      <c r="C7" s="6" t="s">
        <v>4</v>
      </c>
      <c r="D7" s="6"/>
      <c r="E7" s="6"/>
    </row>
    <row r="8" customFormat="false" ht="15" hidden="false" customHeight="false" outlineLevel="0" collapsed="false">
      <c r="A8" s="4" t="s">
        <v>7</v>
      </c>
      <c r="B8" s="5" t="n">
        <v>0</v>
      </c>
      <c r="C8" s="6" t="s">
        <v>4</v>
      </c>
      <c r="D8" s="6"/>
      <c r="E8" s="6"/>
    </row>
    <row r="9" customFormat="false" ht="15" hidden="false" customHeight="false" outlineLevel="0" collapsed="false">
      <c r="A9" s="7" t="s">
        <v>8</v>
      </c>
      <c r="B9" s="8" t="n">
        <f aca="false">SUM(B5:B8)</f>
        <v>960</v>
      </c>
      <c r="C9" s="6" t="s">
        <v>4</v>
      </c>
      <c r="D9" s="6"/>
      <c r="E9" s="6"/>
    </row>
    <row r="11" customFormat="false" ht="15" hidden="false" customHeight="false" outlineLevel="0" collapsed="false">
      <c r="A11" s="3" t="s">
        <v>9</v>
      </c>
      <c r="B11" s="3"/>
      <c r="C11" s="3"/>
      <c r="D11" s="3"/>
      <c r="E11" s="3"/>
    </row>
    <row r="12" customFormat="false" ht="15" hidden="false" customHeight="false" outlineLevel="0" collapsed="false">
      <c r="A12" s="4" t="s">
        <v>10</v>
      </c>
      <c r="B12" s="9" t="n">
        <v>5.5</v>
      </c>
      <c r="C12" s="6" t="s">
        <v>11</v>
      </c>
      <c r="D12" s="6"/>
      <c r="E12" s="6"/>
    </row>
    <row r="13" customFormat="false" ht="15" hidden="false" customHeight="false" outlineLevel="0" collapsed="false">
      <c r="A13" s="4" t="s">
        <v>12</v>
      </c>
      <c r="B13" s="5" t="n">
        <v>1.85</v>
      </c>
      <c r="C13" s="6" t="s">
        <v>13</v>
      </c>
      <c r="D13" s="6"/>
      <c r="E13" s="6"/>
    </row>
    <row r="14" customFormat="false" ht="15" hidden="false" customHeight="false" outlineLevel="0" collapsed="false">
      <c r="A14" s="4" t="s">
        <v>14</v>
      </c>
      <c r="B14" s="10" t="n">
        <f aca="false">ROUND(B12/100*B13,2)</f>
        <v>0.1</v>
      </c>
      <c r="C14" s="6" t="s">
        <v>15</v>
      </c>
      <c r="D14" s="6"/>
      <c r="E14" s="6"/>
    </row>
    <row r="15" customFormat="false" ht="15" hidden="false" customHeight="false" outlineLevel="0" collapsed="false">
      <c r="A15" s="4" t="s">
        <v>16</v>
      </c>
      <c r="B15" s="5" t="n">
        <v>0.04</v>
      </c>
      <c r="C15" s="6" t="s">
        <v>17</v>
      </c>
      <c r="D15" s="6"/>
      <c r="E15" s="6"/>
    </row>
    <row r="16" customFormat="false" ht="15" hidden="false" customHeight="false" outlineLevel="0" collapsed="false">
      <c r="A16" s="7" t="s">
        <v>18</v>
      </c>
      <c r="B16" s="8" t="n">
        <f aca="false">B14+B15</f>
        <v>0.14</v>
      </c>
      <c r="C16" s="6" t="s">
        <v>17</v>
      </c>
      <c r="D16" s="6"/>
      <c r="E16" s="6"/>
    </row>
    <row r="18" customFormat="false" ht="15" hidden="false" customHeight="false" outlineLevel="0" collapsed="false">
      <c r="A18" s="3" t="s">
        <v>19</v>
      </c>
      <c r="B18" s="3"/>
      <c r="C18" s="3"/>
      <c r="D18" s="3"/>
      <c r="E18" s="3"/>
    </row>
    <row r="19" customFormat="false" ht="15" hidden="false" customHeight="false" outlineLevel="0" collapsed="false">
      <c r="A19" s="4" t="s">
        <v>20</v>
      </c>
      <c r="B19" s="11" t="n">
        <v>5000</v>
      </c>
      <c r="C19" s="6" t="s">
        <v>21</v>
      </c>
      <c r="D19" s="6"/>
      <c r="E19" s="6"/>
    </row>
    <row r="20" customFormat="false" ht="15" hidden="false" customHeight="false" outlineLevel="0" collapsed="false">
      <c r="A20" s="4" t="s">
        <v>22</v>
      </c>
      <c r="B20" s="12" t="n">
        <v>0.35</v>
      </c>
      <c r="C20" s="6" t="s">
        <v>23</v>
      </c>
      <c r="D20" s="6"/>
      <c r="E20" s="6"/>
    </row>
    <row r="21" customFormat="false" ht="15" hidden="false" customHeight="false" outlineLevel="0" collapsed="false">
      <c r="A21" s="4" t="s">
        <v>24</v>
      </c>
      <c r="B21" s="13" t="n">
        <f aca="false">B19*(1-B20)</f>
        <v>3250</v>
      </c>
      <c r="C21" s="6" t="s">
        <v>25</v>
      </c>
      <c r="D21" s="6"/>
      <c r="E21" s="6"/>
    </row>
    <row r="22" customFormat="false" ht="15" hidden="false" customHeight="false" outlineLevel="0" collapsed="false">
      <c r="A22" s="4" t="s">
        <v>26</v>
      </c>
      <c r="B22" s="11" t="n">
        <v>180</v>
      </c>
      <c r="C22" s="6" t="s">
        <v>27</v>
      </c>
      <c r="D22" s="6"/>
      <c r="E22" s="6"/>
    </row>
    <row r="24" customFormat="false" ht="15" hidden="false" customHeight="false" outlineLevel="0" collapsed="false">
      <c r="A24" s="3" t="s">
        <v>28</v>
      </c>
      <c r="B24" s="3"/>
      <c r="C24" s="3"/>
      <c r="D24" s="3"/>
      <c r="E24" s="3"/>
    </row>
    <row r="25" customFormat="false" ht="15" hidden="false" customHeight="false" outlineLevel="0" collapsed="false">
      <c r="A25" s="4" t="s">
        <v>29</v>
      </c>
      <c r="B25" s="5" t="n">
        <v>2200</v>
      </c>
      <c r="C25" s="6" t="s">
        <v>4</v>
      </c>
      <c r="D25" s="6"/>
      <c r="E25" s="6"/>
    </row>
    <row r="26" customFormat="false" ht="15" hidden="false" customHeight="false" outlineLevel="0" collapsed="false">
      <c r="A26" s="4" t="s">
        <v>30</v>
      </c>
      <c r="B26" s="12" t="n">
        <v>0.25</v>
      </c>
      <c r="C26" s="6" t="s">
        <v>31</v>
      </c>
      <c r="D26" s="6"/>
      <c r="E26" s="6"/>
    </row>
    <row r="27" customFormat="false" ht="15" hidden="false" customHeight="false" outlineLevel="0" collapsed="false">
      <c r="A27" s="4" t="s">
        <v>32</v>
      </c>
      <c r="B27" s="12" t="n">
        <v>0.3</v>
      </c>
      <c r="C27" s="6" t="s">
        <v>33</v>
      </c>
      <c r="D27" s="6"/>
      <c r="E27" s="6"/>
    </row>
    <row r="28" customFormat="false" ht="15" hidden="false" customHeight="false" outlineLevel="0" collapsed="false">
      <c r="A28" s="4" t="s">
        <v>34</v>
      </c>
      <c r="B28" s="12" t="n">
        <v>0.212</v>
      </c>
      <c r="C28" s="6" t="s">
        <v>35</v>
      </c>
      <c r="D28" s="6"/>
      <c r="E28" s="6"/>
    </row>
    <row r="30" customFormat="false" ht="15" hidden="false" customHeight="false" outlineLevel="0" collapsed="false">
      <c r="A30" s="3" t="s">
        <v>36</v>
      </c>
      <c r="B30" s="3"/>
      <c r="C30" s="3"/>
      <c r="D30" s="3"/>
      <c r="E30" s="3"/>
    </row>
    <row r="31" customFormat="false" ht="15" hidden="false" customHeight="false" outlineLevel="0" collapsed="false">
      <c r="A31" s="14" t="s">
        <v>37</v>
      </c>
      <c r="B31" s="15" t="s">
        <v>38</v>
      </c>
      <c r="C31" s="15" t="s">
        <v>39</v>
      </c>
      <c r="D31" s="15" t="s">
        <v>40</v>
      </c>
    </row>
    <row r="32" customFormat="false" ht="15" hidden="false" customHeight="false" outlineLevel="0" collapsed="false">
      <c r="A32" s="4" t="s">
        <v>41</v>
      </c>
      <c r="B32" s="16" t="n">
        <f aca="false">0</f>
        <v>0</v>
      </c>
      <c r="C32" s="16" t="n">
        <f aca="false">$B$27</f>
        <v>0.3</v>
      </c>
      <c r="E32" s="17"/>
    </row>
    <row r="33" customFormat="false" ht="15" hidden="false" customHeight="false" outlineLevel="0" collapsed="false">
      <c r="A33" s="4" t="s">
        <v>42</v>
      </c>
      <c r="B33" s="16" t="n">
        <f aca="false">$B$26*(1-B32)</f>
        <v>0.25</v>
      </c>
      <c r="C33" s="16" t="n">
        <f aca="false">$B$26*(1-C32)</f>
        <v>0.175</v>
      </c>
      <c r="D33" s="18" t="n">
        <f aca="false">C33-B33</f>
        <v>-0.075</v>
      </c>
      <c r="E33" s="17" t="s">
        <v>43</v>
      </c>
    </row>
    <row r="34" customFormat="false" ht="15" hidden="false" customHeight="false" outlineLevel="0" collapsed="false">
      <c r="A34" s="4" t="s">
        <v>44</v>
      </c>
      <c r="B34" s="10" t="n">
        <f aca="false">1-B33-$B$28</f>
        <v>0.538</v>
      </c>
      <c r="C34" s="10" t="n">
        <f aca="false">1-C33-$B$28</f>
        <v>0.613</v>
      </c>
      <c r="D34" s="19" t="n">
        <f aca="false">C34-B34</f>
        <v>0.075</v>
      </c>
      <c r="E34" s="17" t="s">
        <v>45</v>
      </c>
    </row>
    <row r="35" customFormat="false" ht="15" hidden="false" customHeight="false" outlineLevel="0" collapsed="false">
      <c r="A35" s="4" t="s">
        <v>46</v>
      </c>
      <c r="B35" s="20" t="n">
        <f aca="false">$B$9+$B$16*$B$19</f>
        <v>1660</v>
      </c>
      <c r="C35" s="20" t="n">
        <f aca="false">$B$9+$B$16*$B$19</f>
        <v>1660</v>
      </c>
      <c r="D35" s="21" t="n">
        <f aca="false">C35-B35</f>
        <v>0</v>
      </c>
      <c r="E35" s="17" t="s">
        <v>47</v>
      </c>
    </row>
    <row r="36" customFormat="false" ht="15" hidden="false" customHeight="false" outlineLevel="0" collapsed="false">
      <c r="A36" s="7" t="s">
        <v>48</v>
      </c>
      <c r="B36" s="22" t="n">
        <f aca="false">IF(B34&gt;0,(B35+$B$25)/B34,0)</f>
        <v>7174.72118959108</v>
      </c>
      <c r="C36" s="22" t="n">
        <f aca="false">IF(C34&gt;0,(C35+$B$25)/C34,0)</f>
        <v>6296.90048939641</v>
      </c>
      <c r="D36" s="23" t="n">
        <f aca="false">C36-B36</f>
        <v>-877.820700194667</v>
      </c>
      <c r="E36" s="17" t="s">
        <v>49</v>
      </c>
    </row>
    <row r="37" customFormat="false" ht="15" hidden="false" customHeight="false" outlineLevel="0" collapsed="false">
      <c r="A37" s="4" t="s">
        <v>50</v>
      </c>
      <c r="B37" s="20" t="n">
        <f aca="false">B36*B32</f>
        <v>0</v>
      </c>
      <c r="C37" s="20" t="n">
        <f aca="false">C36*C32</f>
        <v>1889.07014681892</v>
      </c>
      <c r="D37" s="21" t="n">
        <f aca="false">C37-B37</f>
        <v>1889.07014681892</v>
      </c>
      <c r="E37" s="17"/>
    </row>
    <row r="38" customFormat="false" ht="15" hidden="false" customHeight="false" outlineLevel="0" collapsed="false">
      <c r="A38" s="4" t="s">
        <v>51</v>
      </c>
      <c r="B38" s="20" t="n">
        <f aca="false">B36*B33</f>
        <v>1793.68029739777</v>
      </c>
      <c r="C38" s="20" t="n">
        <f aca="false">C36*C33</f>
        <v>1101.95758564437</v>
      </c>
      <c r="D38" s="21" t="n">
        <f aca="false">C38-B38</f>
        <v>-691.722711753398</v>
      </c>
      <c r="E38" s="17"/>
    </row>
    <row r="39" customFormat="false" ht="15" hidden="false" customHeight="false" outlineLevel="0" collapsed="false">
      <c r="A39" s="4" t="s">
        <v>52</v>
      </c>
      <c r="B39" s="20" t="n">
        <f aca="false">B36*$B$28</f>
        <v>1521.04089219331</v>
      </c>
      <c r="C39" s="20" t="n">
        <f aca="false">C36*$B$28</f>
        <v>1334.94290375204</v>
      </c>
      <c r="D39" s="21" t="n">
        <f aca="false">C39-B39</f>
        <v>-186.097988441269</v>
      </c>
      <c r="E39" s="17" t="s">
        <v>53</v>
      </c>
    </row>
    <row r="40" customFormat="false" ht="15" hidden="false" customHeight="false" outlineLevel="0" collapsed="false">
      <c r="A40" s="7" t="s">
        <v>54</v>
      </c>
      <c r="B40" s="22" t="n">
        <f aca="false">B36-B38-B39-B35</f>
        <v>2200</v>
      </c>
      <c r="C40" s="22" t="n">
        <f aca="false">C36-C38-C39-C35</f>
        <v>2200</v>
      </c>
      <c r="D40" s="23" t="n">
        <f aca="false">C40-B40</f>
        <v>0</v>
      </c>
      <c r="E40" s="17" t="s">
        <v>55</v>
      </c>
    </row>
    <row r="41" customFormat="false" ht="15" hidden="false" customHeight="false" outlineLevel="0" collapsed="false">
      <c r="A41" s="4" t="s">
        <v>56</v>
      </c>
      <c r="B41" s="10" t="n">
        <f aca="false">IF($B$22&gt;0,B36/$B$22,0)</f>
        <v>39.8595621643949</v>
      </c>
      <c r="C41" s="10" t="n">
        <f aca="false">IF($B$22&gt;0,C36/$B$22,0)</f>
        <v>34.9827804966467</v>
      </c>
      <c r="D41" s="19" t="n">
        <f aca="false">C41-B41</f>
        <v>-4.87678166774815</v>
      </c>
      <c r="E41" s="17" t="s">
        <v>57</v>
      </c>
    </row>
    <row r="42" customFormat="false" ht="15" hidden="false" customHeight="false" outlineLevel="0" collapsed="false">
      <c r="A42" s="7" t="s">
        <v>58</v>
      </c>
      <c r="B42" s="8" t="n">
        <f aca="false">IF($B$22&gt;0,B40/$B$22,0)</f>
        <v>12.2222222222222</v>
      </c>
      <c r="C42" s="8" t="n">
        <f aca="false">IF($B$22&gt;0,C40/$B$22,0)</f>
        <v>12.2222222222222</v>
      </c>
      <c r="D42" s="24" t="n">
        <f aca="false">C42-B42</f>
        <v>0</v>
      </c>
      <c r="E42" s="17" t="s">
        <v>59</v>
      </c>
    </row>
    <row r="43" customFormat="false" ht="15" hidden="false" customHeight="false" outlineLevel="0" collapsed="false">
      <c r="A43" s="4" t="s">
        <v>60</v>
      </c>
      <c r="B43" s="10" t="n">
        <f aca="false">IF($B$19&gt;0,B40/$B$19,0)</f>
        <v>0.44</v>
      </c>
      <c r="C43" s="10" t="n">
        <f aca="false">IF($B$19&gt;0,C40/$B$19,0)</f>
        <v>0.44</v>
      </c>
      <c r="D43" s="19" t="n">
        <f aca="false">C43-B43</f>
        <v>0</v>
      </c>
      <c r="E43" s="17" t="s">
        <v>61</v>
      </c>
    </row>
    <row r="44" customFormat="false" ht="15" hidden="false" customHeight="false" outlineLevel="0" collapsed="false">
      <c r="A44" s="4" t="s">
        <v>62</v>
      </c>
      <c r="B44" s="20" t="n">
        <f aca="false">IF(B34&gt;0,B35/B34,0)</f>
        <v>3085.50185873606</v>
      </c>
      <c r="C44" s="20" t="n">
        <f aca="false">IF(C34&gt;0,C35/C34,0)</f>
        <v>2707.99347471452</v>
      </c>
      <c r="D44" s="21" t="n">
        <f aca="false">C44-B44</f>
        <v>-377.50838402154</v>
      </c>
      <c r="E44" s="17" t="s">
        <v>63</v>
      </c>
    </row>
    <row r="45" customFormat="false" ht="15" hidden="false" customHeight="false" outlineLevel="0" collapsed="false">
      <c r="A45" s="4" t="s">
        <v>64</v>
      </c>
      <c r="B45" s="20" t="n">
        <f aca="false">B36*12</f>
        <v>86096.6542750929</v>
      </c>
      <c r="C45" s="20" t="n">
        <f aca="false">C36*12</f>
        <v>75562.8058727569</v>
      </c>
      <c r="D45" s="21" t="n">
        <f aca="false">C45-B45</f>
        <v>-10533.848402336</v>
      </c>
      <c r="E45" s="17"/>
    </row>
    <row r="46" customFormat="false" ht="15" hidden="false" customHeight="false" outlineLevel="0" collapsed="false">
      <c r="A46" s="7" t="s">
        <v>65</v>
      </c>
      <c r="B46" s="25" t="str">
        <f aca="false">IF(B45&gt;$B$61,"Plafond micro dépassé",IF(B45&gt;$B$60,"TVA à facturer","Franchise possible"))</f>
        <v>Plafond micro dépassé</v>
      </c>
      <c r="C46" s="25" t="str">
        <f aca="false">IF(C45&gt;$B$61,"Plafond micro dépassé",IF(C45&gt;$B$60,"TVA à facturer","Franchise possible"))</f>
        <v>TVA à facturer</v>
      </c>
    </row>
    <row r="47" customFormat="false" ht="48" hidden="false" customHeight="true" outlineLevel="0" collapsed="false">
      <c r="A47" s="26" t="s">
        <v>66</v>
      </c>
      <c r="B47" s="26"/>
      <c r="C47" s="26"/>
      <c r="D47" s="26"/>
      <c r="E47" s="26"/>
    </row>
    <row r="49" customFormat="false" ht="15" hidden="false" customHeight="false" outlineLevel="0" collapsed="false">
      <c r="A49" s="3" t="s">
        <v>67</v>
      </c>
      <c r="B49" s="3"/>
      <c r="C49" s="3"/>
      <c r="D49" s="3"/>
      <c r="E49" s="3"/>
    </row>
    <row r="50" customFormat="false" ht="15" hidden="false" customHeight="false" outlineLevel="0" collapsed="false">
      <c r="A50" s="4" t="s">
        <v>68</v>
      </c>
      <c r="B50" s="27" t="n">
        <v>6120</v>
      </c>
      <c r="C50" s="6" t="s">
        <v>69</v>
      </c>
      <c r="D50" s="6"/>
      <c r="E50" s="6"/>
    </row>
    <row r="51" customFormat="false" ht="15" hidden="false" customHeight="false" outlineLevel="0" collapsed="false">
      <c r="A51" s="4" t="s">
        <v>70</v>
      </c>
      <c r="B51" s="12" t="n">
        <v>0.25</v>
      </c>
      <c r="C51" s="6" t="s">
        <v>71</v>
      </c>
      <c r="D51" s="6"/>
      <c r="E51" s="6"/>
    </row>
    <row r="52" customFormat="false" ht="15" hidden="false" customHeight="false" outlineLevel="0" collapsed="false">
      <c r="A52" s="4" t="s">
        <v>72</v>
      </c>
      <c r="B52" s="11" t="n">
        <v>5200</v>
      </c>
      <c r="C52" s="6" t="s">
        <v>73</v>
      </c>
      <c r="D52" s="6"/>
      <c r="E52" s="6"/>
    </row>
    <row r="53" customFormat="false" ht="15" hidden="false" customHeight="false" outlineLevel="0" collapsed="false">
      <c r="A53" s="4" t="s">
        <v>74</v>
      </c>
      <c r="B53" s="11" t="n">
        <v>182</v>
      </c>
      <c r="C53" s="6" t="s">
        <v>27</v>
      </c>
      <c r="D53" s="6"/>
      <c r="E53" s="6"/>
    </row>
    <row r="54" customFormat="false" ht="15" hidden="false" customHeight="false" outlineLevel="0" collapsed="false">
      <c r="A54" s="4" t="s">
        <v>75</v>
      </c>
      <c r="B54" s="20" t="n">
        <f aca="false">B50*(1-B51)*$B$26</f>
        <v>1147.5</v>
      </c>
      <c r="C54" s="6" t="s">
        <v>76</v>
      </c>
      <c r="D54" s="6"/>
      <c r="E54" s="6"/>
    </row>
    <row r="55" customFormat="false" ht="15" hidden="false" customHeight="false" outlineLevel="0" collapsed="false">
      <c r="A55" s="4" t="s">
        <v>77</v>
      </c>
      <c r="B55" s="20" t="n">
        <f aca="false">B50*$B$28</f>
        <v>1297.44</v>
      </c>
      <c r="C55" s="6" t="s">
        <v>76</v>
      </c>
      <c r="D55" s="6"/>
      <c r="E55" s="6"/>
    </row>
    <row r="56" customFormat="false" ht="15" hidden="false" customHeight="false" outlineLevel="0" collapsed="false">
      <c r="A56" s="4" t="s">
        <v>78</v>
      </c>
      <c r="B56" s="20" t="n">
        <f aca="false">$B$9+$B$16*B52</f>
        <v>1688</v>
      </c>
      <c r="C56" s="6" t="s">
        <v>76</v>
      </c>
      <c r="D56" s="6"/>
      <c r="E56" s="6"/>
    </row>
    <row r="57" customFormat="false" ht="15" hidden="false" customHeight="false" outlineLevel="0" collapsed="false">
      <c r="A57" s="7" t="s">
        <v>79</v>
      </c>
      <c r="B57" s="22" t="n">
        <f aca="false">B50-B54-B55-B56</f>
        <v>1987.06</v>
      </c>
      <c r="C57" s="6" t="s">
        <v>80</v>
      </c>
      <c r="D57" s="6"/>
      <c r="E57" s="6"/>
    </row>
    <row r="58" customFormat="false" ht="15" hidden="false" customHeight="false" outlineLevel="0" collapsed="false">
      <c r="A58" s="7" t="s">
        <v>58</v>
      </c>
      <c r="B58" s="8" t="n">
        <f aca="false">IF(B53&gt;0,B57/B53,0)</f>
        <v>10.9179120879121</v>
      </c>
      <c r="C58" s="6" t="s">
        <v>81</v>
      </c>
      <c r="D58" s="6"/>
      <c r="E58" s="6"/>
    </row>
    <row r="59" customFormat="false" ht="15" hidden="false" customHeight="false" outlineLevel="0" collapsed="false">
      <c r="A59" s="3" t="s">
        <v>82</v>
      </c>
      <c r="B59" s="3"/>
      <c r="C59" s="3"/>
      <c r="D59" s="3"/>
      <c r="E59" s="3"/>
    </row>
    <row r="60" customFormat="false" ht="15" hidden="false" customHeight="false" outlineLevel="0" collapsed="false">
      <c r="A60" s="4" t="s">
        <v>83</v>
      </c>
      <c r="B60" s="27" t="n">
        <v>37500</v>
      </c>
      <c r="C60" s="6" t="s">
        <v>84</v>
      </c>
      <c r="D60" s="6"/>
      <c r="E60" s="6"/>
    </row>
    <row r="61" customFormat="false" ht="15" hidden="false" customHeight="false" outlineLevel="0" collapsed="false">
      <c r="A61" s="4" t="s">
        <v>85</v>
      </c>
      <c r="B61" s="27" t="n">
        <v>83600</v>
      </c>
      <c r="C61" s="6" t="s">
        <v>86</v>
      </c>
      <c r="D61" s="6"/>
      <c r="E61" s="6"/>
    </row>
  </sheetData>
  <sheetProtection sheet="true" formatCells="false" formatColumns="false" formatRows="false"/>
  <mergeCells count="30">
    <mergeCell ref="C5:E5"/>
    <mergeCell ref="C6:E6"/>
    <mergeCell ref="C7:E7"/>
    <mergeCell ref="C8:E8"/>
    <mergeCell ref="C9:E9"/>
    <mergeCell ref="C12:E12"/>
    <mergeCell ref="C13:E13"/>
    <mergeCell ref="C14:E14"/>
    <mergeCell ref="C15:E15"/>
    <mergeCell ref="C16:E16"/>
    <mergeCell ref="C19:E19"/>
    <mergeCell ref="C20:E20"/>
    <mergeCell ref="C21:E21"/>
    <mergeCell ref="C22:E22"/>
    <mergeCell ref="C25:E25"/>
    <mergeCell ref="C26:E26"/>
    <mergeCell ref="C27:E27"/>
    <mergeCell ref="C28:E28"/>
    <mergeCell ref="A47:E47"/>
    <mergeCell ref="C50:E50"/>
    <mergeCell ref="C51:E51"/>
    <mergeCell ref="C52:E52"/>
    <mergeCell ref="C53:E53"/>
    <mergeCell ref="C54:E54"/>
    <mergeCell ref="C55:E55"/>
    <mergeCell ref="C56:E56"/>
    <mergeCell ref="C57:E57"/>
    <mergeCell ref="C58:E58"/>
    <mergeCell ref="C60:E60"/>
    <mergeCell ref="C61:E6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1" customFormat="false" ht="18.55" hidden="false" customHeight="false" outlineLevel="0" collapsed="false">
      <c r="B1" s="1" t="s">
        <v>87</v>
      </c>
    </row>
    <row r="3" customFormat="false" ht="15" hidden="false" customHeight="false" outlineLevel="0" collapsed="false">
      <c r="B3" s="28" t="s">
        <v>88</v>
      </c>
    </row>
    <row r="4" customFormat="false" ht="35.05" hidden="false" customHeight="false" outlineLevel="0" collapsed="false">
      <c r="B4" s="29" t="s">
        <v>89</v>
      </c>
    </row>
    <row r="5" customFormat="false" ht="15" hidden="false" customHeight="false" outlineLevel="0" collapsed="false">
      <c r="B5" s="30" t="s">
        <v>90</v>
      </c>
    </row>
    <row r="6" customFormat="false" ht="15" hidden="false" customHeight="false" outlineLevel="0" collapsed="false">
      <c r="B6" s="31" t="s">
        <v>91</v>
      </c>
    </row>
    <row r="7" customFormat="false" ht="15" hidden="false" customHeight="false" outlineLevel="0" collapsed="false">
      <c r="B7" s="28" t="s">
        <v>92</v>
      </c>
    </row>
    <row r="8" customFormat="false" ht="15" hidden="false" customHeight="false" outlineLevel="0" collapsed="false">
      <c r="B8" s="29" t="s">
        <v>93</v>
      </c>
    </row>
    <row r="9" customFormat="false" ht="15" hidden="false" customHeight="false" outlineLevel="0" collapsed="false">
      <c r="B9" s="29" t="s">
        <v>94</v>
      </c>
    </row>
    <row r="10" customFormat="false" ht="15" hidden="false" customHeight="false" outlineLevel="0" collapsed="false">
      <c r="B10" s="29" t="s">
        <v>95</v>
      </c>
    </row>
    <row r="11" customFormat="false" ht="15" hidden="false" customHeight="false" outlineLevel="0" collapsed="false">
      <c r="B11" s="29" t="s">
        <v>96</v>
      </c>
    </row>
    <row r="12" customFormat="false" ht="15" hidden="false" customHeight="false" outlineLevel="0" collapsed="false">
      <c r="B12" s="28" t="s">
        <v>97</v>
      </c>
    </row>
    <row r="13" customFormat="false" ht="35.05" hidden="false" customHeight="false" outlineLevel="0" collapsed="false">
      <c r="B13" s="29" t="s">
        <v>98</v>
      </c>
    </row>
    <row r="14" customFormat="false" ht="15" hidden="false" customHeight="false" outlineLevel="0" collapsed="false">
      <c r="B14" s="28" t="s">
        <v>99</v>
      </c>
    </row>
    <row r="15" customFormat="false" ht="35.05" hidden="false" customHeight="false" outlineLevel="0" collapsed="false">
      <c r="B15" s="29" t="s">
        <v>100</v>
      </c>
    </row>
    <row r="16" customFormat="false" ht="15" hidden="false" customHeight="false" outlineLevel="0" collapsed="false">
      <c r="B16" s="28" t="s">
        <v>101</v>
      </c>
    </row>
    <row r="17" customFormat="false" ht="15" hidden="false" customHeight="false" outlineLevel="0" collapsed="false">
      <c r="B17" s="32" t="s">
        <v>102</v>
      </c>
    </row>
    <row r="18" customFormat="false" ht="15" hidden="false" customHeight="false" outlineLevel="0" collapsed="false">
      <c r="B18" s="32" t="s">
        <v>103</v>
      </c>
    </row>
    <row r="19" customFormat="false" ht="15" hidden="false" customHeight="false" outlineLevel="0" collapsed="false">
      <c r="B19" s="32" t="s">
        <v>104</v>
      </c>
    </row>
  </sheetData>
  <sheetProtection sheet="true" formatCells="fals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2026-10-10T11:14:50Z</dcterms:created>
  <dc:creator>openpyxl</dc:creator>
  <dc:description/>
  <dc:language>en-US</dc:language>
  <cp:lastModifiedBy/>
  <dcterms:modified xsi:type="dcterms:W3CDTF">2026-10-10T11:14:50Z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